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sialistiskvenstreparti-my.sharepoint.com/personal/therese_hager-lindegaard_sv_no/Documents/Documents/Regnskap/Nordland/2025/Regnskapsrapporter/"/>
    </mc:Choice>
  </mc:AlternateContent>
  <xr:revisionPtr revIDLastSave="54" documentId="8_{2BF5F90D-C2A4-4599-BF06-870FF6AFC091}" xr6:coauthVersionLast="47" xr6:coauthVersionMax="47" xr10:uidLastSave="{39A23E02-6FDF-446F-8A88-150A6493AE57}"/>
  <bookViews>
    <workbookView xWindow="28695" yWindow="0" windowWidth="26010" windowHeight="20985" xr2:uid="{ACB2A662-3A12-4307-848A-00753594FA6C}"/>
  </bookViews>
  <sheets>
    <sheet name="Resultat" sheetId="1" r:id="rId1"/>
    <sheet name="Resultat per budsjettpost" sheetId="3" r:id="rId2"/>
    <sheet name="Hovedbok 2025" sheetId="2" r:id="rId3"/>
    <sheet name="Balanse" sheetId="9" r:id="rId4"/>
    <sheet name="Åpne poster kunder" sheetId="4" r:id="rId5"/>
  </sheets>
  <calcPr calcId="191029"/>
  <pivotCaches>
    <pivotCache cacheId="33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9" l="1"/>
  <c r="B24" i="1"/>
  <c r="B10" i="1"/>
  <c r="B25" i="1" s="1"/>
  <c r="C17" i="1"/>
  <c r="C15" i="3"/>
  <c r="C14" i="1"/>
  <c r="C23" i="1"/>
  <c r="C21" i="1"/>
  <c r="C5" i="1"/>
  <c r="C18" i="1"/>
  <c r="C13" i="1"/>
  <c r="C16" i="1"/>
  <c r="C7" i="1"/>
  <c r="C9" i="1"/>
  <c r="C20" i="1"/>
  <c r="C4" i="1"/>
  <c r="C6" i="1"/>
  <c r="C8" i="1"/>
  <c r="C15" i="1"/>
  <c r="C11" i="1"/>
  <c r="C12" i="1"/>
  <c r="C3" i="1"/>
  <c r="D6" i="1" l="1"/>
  <c r="C24" i="1"/>
  <c r="D20" i="1"/>
  <c r="D7" i="1"/>
  <c r="D13" i="1"/>
  <c r="D8" i="1"/>
  <c r="D18" i="1"/>
  <c r="D14" i="1"/>
  <c r="D9" i="1"/>
  <c r="D19" i="1"/>
  <c r="C10" i="1"/>
  <c r="D3" i="1"/>
  <c r="D15" i="1"/>
  <c r="D4" i="1"/>
  <c r="D22" i="1"/>
  <c r="D11" i="1"/>
  <c r="D16" i="1"/>
  <c r="D5" i="1"/>
  <c r="D12" i="1"/>
  <c r="D17" i="1"/>
  <c r="C25" i="1" l="1"/>
  <c r="D10" i="1"/>
  <c r="D24" i="1"/>
  <c r="D25" i="1" l="1"/>
</calcChain>
</file>

<file path=xl/sharedStrings.xml><?xml version="1.0" encoding="utf-8"?>
<sst xmlns="http://schemas.openxmlformats.org/spreadsheetml/2006/main" count="1478" uniqueCount="417">
  <si>
    <t xml:space="preserve">Nordland SV </t>
  </si>
  <si>
    <t xml:space="preserve">Budsjett </t>
  </si>
  <si>
    <t xml:space="preserve">Regnskap </t>
  </si>
  <si>
    <t>Kommentar</t>
  </si>
  <si>
    <t>Statlig partistøtte </t>
  </si>
  <si>
    <t>Partistøtte fra Nordland fylkeskommune </t>
  </si>
  <si>
    <t>Partiskatt </t>
  </si>
  <si>
    <t>Medlemskontingent</t>
  </si>
  <si>
    <t>Valgkampstøtte </t>
  </si>
  <si>
    <t>Andre driftsrelaterte inntekter</t>
  </si>
  <si>
    <t>Egenandel lokallag årsmøte </t>
  </si>
  <si>
    <t>Andel fylkessekretær til SV sentralt</t>
  </si>
  <si>
    <t>Diverse utgifter admin og drift fylkessekretær </t>
  </si>
  <si>
    <t>Årsmøte </t>
  </si>
  <si>
    <t>Fylkesleders pott </t>
  </si>
  <si>
    <t>Husleie</t>
  </si>
  <si>
    <t>Regnskapstjenester</t>
  </si>
  <si>
    <t>Landsmøte </t>
  </si>
  <si>
    <t>Revisorhonorar </t>
  </si>
  <si>
    <t>Lisenskostnader SV sentralt, diverse </t>
  </si>
  <si>
    <t>Diverse utgifter </t>
  </si>
  <si>
    <t>(overskudd)/underskudd</t>
  </si>
  <si>
    <t>2025</t>
  </si>
  <si>
    <t>1. kvartal</t>
  </si>
  <si>
    <t>Valgkamppott</t>
  </si>
  <si>
    <t>SV sentralt konferanser</t>
  </si>
  <si>
    <t>Bilagsnummer</t>
  </si>
  <si>
    <t>Kontonummer</t>
  </si>
  <si>
    <t>Kontonavn</t>
  </si>
  <si>
    <t>Regnskapsdato</t>
  </si>
  <si>
    <t>Beskrivelse</t>
  </si>
  <si>
    <t>Beløp</t>
  </si>
  <si>
    <t>Prosjekt</t>
  </si>
  <si>
    <t xml:space="preserve">Prosjektnummer </t>
  </si>
  <si>
    <t>Andre inntekter</t>
  </si>
  <si>
    <t>Tilskydd fra LS til fylkeslaga</t>
  </si>
  <si>
    <t>INNT15BUD</t>
  </si>
  <si>
    <t>Møter, kurs og samlinger</t>
  </si>
  <si>
    <t xml:space="preserve">Roser til årsmøtet </t>
  </si>
  <si>
    <t>Diverse utgifter</t>
  </si>
  <si>
    <t>KOST44BUD</t>
  </si>
  <si>
    <t>Gave, ikke fradragsberettiget</t>
  </si>
  <si>
    <t>Gave til Mona Fagerås</t>
  </si>
  <si>
    <t xml:space="preserve">Arbeidsgiveravgift </t>
  </si>
  <si>
    <t>AGA 2023</t>
  </si>
  <si>
    <t>AGA 2023/6</t>
  </si>
  <si>
    <t>25-2025</t>
  </si>
  <si>
    <t>Egenandel årsmøte</t>
  </si>
  <si>
    <t>®fakturanr. 10028 - 100020 - Bindal SV</t>
  </si>
  <si>
    <t>Egenandel lokallag årsmøte</t>
  </si>
  <si>
    <t>INNT16BUD</t>
  </si>
  <si>
    <t>®fakturanr. 10027 - 100018 - Øksnes Sv</t>
  </si>
  <si>
    <t>®fakturanr. 10026 - 100017 - Vågan Sv</t>
  </si>
  <si>
    <t>®fakturanr. 10025 - 100016 - Vestvågøy Sv</t>
  </si>
  <si>
    <t>®fakturanr. 10024 - 100029 - Vefsn SV</t>
  </si>
  <si>
    <t>®fakturanr. 10023 - 100028 - SØRFOLD SV - SOSIALISTISK VENSTREPARTI</t>
  </si>
  <si>
    <t>®fakturanr. 10022 - 100027 - Hamarøy SV</t>
  </si>
  <si>
    <t>®fakturanr. 10021 - 100026 - Nordland SU</t>
  </si>
  <si>
    <t>®fakturanr. 10020 - 100014 - Sortland Sosialistiske Venstre Parti</t>
  </si>
  <si>
    <t>®fakturanr. 10019 - 100013 - Saltdal Sv</t>
  </si>
  <si>
    <t>®fakturanr. 10018 - 100012 - Rana Sv</t>
  </si>
  <si>
    <t>®fakturanr. 10017 - 100009 - Nesna SV</t>
  </si>
  <si>
    <t>®fakturanr. 10016 - 100008 - Narvik Sv</t>
  </si>
  <si>
    <t>®fakturanr. 10015 - 100025 - MELØY SV</t>
  </si>
  <si>
    <t>®fakturanr. 10014 - 100006 - Leirfjord Sosialistisk Venstreparti</t>
  </si>
  <si>
    <t>®fakturanr. 10013 - 100024 - Hemnes SV</t>
  </si>
  <si>
    <t>®fakturanr. 10012 - 100005 - Hadsel SV</t>
  </si>
  <si>
    <t>®fakturanr. 10011 - 100004 - Fauske Sv</t>
  </si>
  <si>
    <t>®fakturanr. 10010 - 100023 - EVENES SV</t>
  </si>
  <si>
    <t>®fakturanr. 10009 - 100022 - Dønna SV</t>
  </si>
  <si>
    <t>®fakturanr. 10008 - 100021 - Brønnøy SV</t>
  </si>
  <si>
    <t>®fakturanr. 10007 - 100002 - Bodø Sosialistisk Venstreparti</t>
  </si>
  <si>
    <t>®fakturanr. 10006 - 100001 - Andøy Sosialistisk Venstreparti</t>
  </si>
  <si>
    <t>®fakturanr. 10005 - 100000 - Alstahaug Sosialistisk Venstreparti</t>
  </si>
  <si>
    <t>®fakturanr. 10029 - 100030 - STEIGEN SOSIALISTISKE VENSTREPARTI</t>
  </si>
  <si>
    <t>®fakturanr. 10033 - 100026 - Nordland SU</t>
  </si>
  <si>
    <t>Møter styrende organ</t>
  </si>
  <si>
    <t>Middag for styret 30.01</t>
  </si>
  <si>
    <t>Fylkesleders pott</t>
  </si>
  <si>
    <t>KOST34BUD</t>
  </si>
  <si>
    <t>Leie lokaler</t>
  </si>
  <si>
    <t>Folkets Hus Bodø SA 1.kvartal 2025</t>
  </si>
  <si>
    <t>KOST36BUD</t>
  </si>
  <si>
    <t>Landsmøte fylkessektretær</t>
  </si>
  <si>
    <t>Landsmøte</t>
  </si>
  <si>
    <t>KOST40BUD</t>
  </si>
  <si>
    <t>Landsmøte Hanne Marthe Ringkjøp</t>
  </si>
  <si>
    <t>Landsmøte Hanne Ringkjøpparti - fakturanr. 1000768</t>
  </si>
  <si>
    <t>Sv - Sosialistisk Venstreparti - fakturanr. 1000866</t>
  </si>
  <si>
    <t>Sv - Sosialistisk Venstreparti - fakturanr. 1000865</t>
  </si>
  <si>
    <t>Reisekostnader, ikke oppgavepliktig</t>
  </si>
  <si>
    <t>Liv Dagrunn Andreassen landsmøtet fly, tog og buss</t>
  </si>
  <si>
    <t>Landsmøte 13 delegater</t>
  </si>
  <si>
    <t>mat til delegater på landsmøtet (7-eleven)</t>
  </si>
  <si>
    <t>Partiskatt</t>
  </si>
  <si>
    <t>Partiskatt Jitse Buitink</t>
  </si>
  <si>
    <t>INNT12BUD</t>
  </si>
  <si>
    <t>Partiskatt Kyrre Didriksen</t>
  </si>
  <si>
    <t>Partiskatt Christian Torset</t>
  </si>
  <si>
    <t xml:space="preserve">Partiskatt 2024 Torgeir Selboe </t>
  </si>
  <si>
    <t>Partiskatt januar Torgeir Selboe</t>
  </si>
  <si>
    <t>Partiskatt Åshild Pettersen</t>
  </si>
  <si>
    <t>Partiskatt Torgeir Selboe</t>
  </si>
  <si>
    <t>Bank og kortgebyrer</t>
  </si>
  <si>
    <t>DNB bankgebyrer</t>
  </si>
  <si>
    <t>KOST37BUD</t>
  </si>
  <si>
    <t>Datatjenester - IT</t>
  </si>
  <si>
    <t>DNb regnskap desember</t>
  </si>
  <si>
    <t>DNB Bankgebyrer januar</t>
  </si>
  <si>
    <t xml:space="preserve">DNb Regnskap </t>
  </si>
  <si>
    <t>DNb Gebyrer</t>
  </si>
  <si>
    <t>DNB Regnskap</t>
  </si>
  <si>
    <t>Bilgodtgjøring</t>
  </si>
  <si>
    <t>Årsmøtet bil Jitse Buitink</t>
  </si>
  <si>
    <t>Årsmøte</t>
  </si>
  <si>
    <t>KOST33BUD</t>
  </si>
  <si>
    <t>Årsmøtet hotell Jitse Buitink</t>
  </si>
  <si>
    <t>Scandic Hotels AS -A-konto faktura årsmøtet</t>
  </si>
  <si>
    <t>Årsmøtet Liv Dagrunn Andreassen</t>
  </si>
  <si>
    <t>Kurt Atle Hansen årsmøtet fly</t>
  </si>
  <si>
    <t xml:space="preserve">Kurt Atle Hansen årsmøtet </t>
  </si>
  <si>
    <t>Gunnhild Gutvik årsmøtet</t>
  </si>
  <si>
    <t>Gunnhild Gutvik årsmøtet fly, taxi og parkering</t>
  </si>
  <si>
    <t>Årsmøtet fly Synnøve Skauge</t>
  </si>
  <si>
    <t>Årsmøtet fly Linéa Marie Buitink</t>
  </si>
  <si>
    <t>fly årsmøtet Hogne Pettersen og Jarle Jørgensen</t>
  </si>
  <si>
    <t>Årsmøtet fly - Lise Maria Strömqvist</t>
  </si>
  <si>
    <t>Årsmøtet fly - Natalia Shkrebeta</t>
  </si>
  <si>
    <t>Årsmøtet fly Jitse Buitink</t>
  </si>
  <si>
    <t>Årsmøtet fly og taxi Camilla Rostad</t>
  </si>
  <si>
    <t>Årsmøtet fly Rebecca Dreyer-Eriksen</t>
  </si>
  <si>
    <t>Årsmøtet hurtigbåt Abdelkadir Annafous</t>
  </si>
  <si>
    <t>Årsmøtet tog Maria Piel</t>
  </si>
  <si>
    <t>Årsmøtet mat Maria Piel</t>
  </si>
  <si>
    <t>Årsmøtet Maria Torkilseng</t>
  </si>
  <si>
    <t>John Helmersen, fly årsmøtet</t>
  </si>
  <si>
    <t>Magnar Svandal årsmøtet fly</t>
  </si>
  <si>
    <t>Monica Wessel Nordeng årsmøtet fly</t>
  </si>
  <si>
    <t>Ørjan Arnten årsmøtet fly og taxi</t>
  </si>
  <si>
    <t>Rose Hemmingsen årsmøtet fly og taxi</t>
  </si>
  <si>
    <t>Ragnhild Fjeldheim årsmøtet fly og buss</t>
  </si>
  <si>
    <t>Marit Igelbu Wiig fly og buss</t>
  </si>
  <si>
    <t>Hogne Pettersen bil årsmøtet</t>
  </si>
  <si>
    <t>Hogne Pettersen årsmøtet taxi pg parkering</t>
  </si>
  <si>
    <t>50037 - Vegard Lind-Jæger bil med passasjer årsmøtet</t>
  </si>
  <si>
    <t>50037 - Vegard Lind-Jæger årsmøtet bompenger og ferje</t>
  </si>
  <si>
    <t>Vegar Reinholtsen fly årsmøtet</t>
  </si>
  <si>
    <t>Åshild Pettersen årsmøtet</t>
  </si>
  <si>
    <t>Åshild Pettersen fly og taxi årsmøtet</t>
  </si>
  <si>
    <t xml:space="preserve">Linda Laupstad årsmøtet </t>
  </si>
  <si>
    <t>Linda Laupstad parkering årsmøtet</t>
  </si>
  <si>
    <t>Torgeir Selboe hurtigbår åtsmøtet</t>
  </si>
  <si>
    <t xml:space="preserve">Kari Gaarder fly og drosje årsmøtet </t>
  </si>
  <si>
    <t xml:space="preserve"> Kevin Mediå fly og buss årsmøtet</t>
  </si>
  <si>
    <t>Årsmøtet hurtigbåt Kristian Haukalid</t>
  </si>
  <si>
    <t>Årsmøtet bil Kristian Haukalid</t>
  </si>
  <si>
    <t>Årsmøtet Atle Nielsen fly og taxi</t>
  </si>
  <si>
    <t>Scandic Hotels årsmøtet</t>
  </si>
  <si>
    <t xml:space="preserve">Jafar Jafari årsmøtet, flybuss, hotell og fly </t>
  </si>
  <si>
    <t>Årsmøtet bil - Reinert Aarseth</t>
  </si>
  <si>
    <t>Årsmøtet parkering - Reinert Aarseth</t>
  </si>
  <si>
    <t>Radetiketter</t>
  </si>
  <si>
    <t>(tom)</t>
  </si>
  <si>
    <t>Totalsum</t>
  </si>
  <si>
    <t>Summer av Beløp</t>
  </si>
  <si>
    <t>NORDLAND SV</t>
  </si>
  <si>
    <t>Bilagsnr.</t>
  </si>
  <si>
    <t>Dato</t>
  </si>
  <si>
    <t>Forfall</t>
  </si>
  <si>
    <t>Fakturanr</t>
  </si>
  <si>
    <t>Tekst</t>
  </si>
  <si>
    <t>08.01.2025</t>
  </si>
  <si>
    <t>17.01.2025</t>
  </si>
  <si>
    <t>38-2025</t>
  </si>
  <si>
    <t>Vestvågøy Sv</t>
  </si>
  <si>
    <t>10028</t>
  </si>
  <si>
    <t>Christian Torset</t>
  </si>
  <si>
    <t>Fylkeskommunal støtte</t>
  </si>
  <si>
    <t>Nordland Fylkeskommune</t>
  </si>
  <si>
    <t>Partistøtte fra Nordland fylkeskommune</t>
  </si>
  <si>
    <t>INNT11BUD</t>
  </si>
  <si>
    <t>Reinert Aarseth Valgvake Ørnes-Bodø</t>
  </si>
  <si>
    <t>Valgkampbudsjett sekkepost</t>
  </si>
  <si>
    <t>KOST32BUD</t>
  </si>
  <si>
    <t>Reinert Aarseth Valgvake parkering og hotell</t>
  </si>
  <si>
    <t>Microsoft Premium ekstra 10 mnd</t>
  </si>
  <si>
    <t>Lisenskostnader SV sentralt, diverse</t>
  </si>
  <si>
    <t>KOST43BUD</t>
  </si>
  <si>
    <t>Christian Torset Bodø-Sortland valgkamp</t>
  </si>
  <si>
    <t>Christian Torset div reise under valgkamp</t>
  </si>
  <si>
    <t>annonsering/reklame</t>
  </si>
  <si>
    <t>PM Nord-Norge Digitalt</t>
  </si>
  <si>
    <t>Brønnøysund Avis</t>
  </si>
  <si>
    <t>Hotel Jitse 01.09-03.09</t>
  </si>
  <si>
    <t>Liv Dagrunn Hotell 09.09</t>
  </si>
  <si>
    <t>Facebook</t>
  </si>
  <si>
    <t>Porto</t>
  </si>
  <si>
    <t>Utsendelse av vervepremie</t>
  </si>
  <si>
    <t>Liv Dagrunn Andreassen</t>
  </si>
  <si>
    <t>Diverse utgifter admin og drift fylkessekretær</t>
  </si>
  <si>
    <t>KOST31BUD</t>
  </si>
  <si>
    <t>Diettkostnad, oppgavepliktig</t>
  </si>
  <si>
    <t>50000 - Liv Dagrunn Andreassen</t>
  </si>
  <si>
    <t>Blomster til Camilla Rostad</t>
  </si>
  <si>
    <t>Jitse Hotell 04.09</t>
  </si>
  <si>
    <t>Valgvake Hotell Åshild</t>
  </si>
  <si>
    <t>Valgkveld - tapas</t>
  </si>
  <si>
    <t>design annonse</t>
  </si>
  <si>
    <t>Jitse hotell ifm valgkampvake</t>
  </si>
  <si>
    <t>Kulingen</t>
  </si>
  <si>
    <t>Jitse Buitink 1. mai</t>
  </si>
  <si>
    <t>Studioleie</t>
  </si>
  <si>
    <t>Jitse Buitink hotell 1 .ai</t>
  </si>
  <si>
    <t>Jitse Buitink Valgkamp Bodø+ Helgeland</t>
  </si>
  <si>
    <t>Kontorrekvisita</t>
  </si>
  <si>
    <t>fineliner</t>
  </si>
  <si>
    <t>Jitse Buitink 01.09-09.09</t>
  </si>
  <si>
    <t>Jitse Buitink Valgkamp</t>
  </si>
  <si>
    <t>Jitse Buitink hotell og ferge</t>
  </si>
  <si>
    <t>Jitse Buitink 26.08</t>
  </si>
  <si>
    <t>Jitse 17.6-26.6</t>
  </si>
  <si>
    <t>Jitse Buitink valgkampvideio 13.08</t>
  </si>
  <si>
    <t>Fly Jitse 08.09 og 09.09</t>
  </si>
  <si>
    <t>Blomster til Liv Dagrunn</t>
  </si>
  <si>
    <t>gjelder filminnspilling</t>
  </si>
  <si>
    <t>Annen leiekostnad</t>
  </si>
  <si>
    <t>leie utstyr til filminnspilling</t>
  </si>
  <si>
    <t>amedia digitalt</t>
  </si>
  <si>
    <t>Trykksaker</t>
  </si>
  <si>
    <t>valgbrosjyre</t>
  </si>
  <si>
    <t>®fakturanr. 10055 - 100009 - Nesna SV</t>
  </si>
  <si>
    <t>Valgkampstøtte</t>
  </si>
  <si>
    <t>INNT14BUD</t>
  </si>
  <si>
    <t xml:space="preserve">Brønnøysund Avis </t>
  </si>
  <si>
    <t xml:space="preserve">Våganavisa og Kulingen </t>
  </si>
  <si>
    <t>DNB gebyr</t>
  </si>
  <si>
    <t xml:space="preserve">Jitse hotell </t>
  </si>
  <si>
    <t>Narvik helside</t>
  </si>
  <si>
    <t>Avisa Norland, Ran Blad og Helgelendingen</t>
  </si>
  <si>
    <t>Bladet Vesterålen</t>
  </si>
  <si>
    <t>design til annonse, brosjyre, postkort og coverbilde</t>
  </si>
  <si>
    <t>Tog Kevin dørbank og stand Helgeland</t>
  </si>
  <si>
    <t>Valgflyer og plakater dagligvare</t>
  </si>
  <si>
    <t xml:space="preserve">Øksnesavisa AS </t>
  </si>
  <si>
    <t xml:space="preserve">Nettavisen geo ANO Valg </t>
  </si>
  <si>
    <t>Bevilgninger/bidrag</t>
  </si>
  <si>
    <t>tilskudd reise en byste av Hanna Kvanmo</t>
  </si>
  <si>
    <t>Valgflyere somalisk og arabisk</t>
  </si>
  <si>
    <t>Lønn ved faktura</t>
  </si>
  <si>
    <t>Frikjøp av Jitse ifm valgkamp</t>
  </si>
  <si>
    <t>Radio Nord Norge - fakturanr. 153</t>
  </si>
  <si>
    <t>Berg-hansen Nord-norge AS - fakturanr. 1131424</t>
  </si>
  <si>
    <t>Sende løpesedler til lokallag</t>
  </si>
  <si>
    <t>Valgkampmillionen fra SV</t>
  </si>
  <si>
    <t>Gaver og bidrag</t>
  </si>
  <si>
    <t>Autogiro-gaver 1. halvår</t>
  </si>
  <si>
    <t>Vipps-gaver</t>
  </si>
  <si>
    <t>DNB regnskap</t>
  </si>
  <si>
    <t>annonser i Bladet Vesterålen</t>
  </si>
  <si>
    <t xml:space="preserve">amedia </t>
  </si>
  <si>
    <t>Postkort</t>
  </si>
  <si>
    <t>®fakturanr. 10054 - 100008 - Narvik Sv</t>
  </si>
  <si>
    <t>®fakturanr. 10053 - 100002 - Bodø Sosialistisk Venstreparti</t>
  </si>
  <si>
    <t>®fakturanr. 10052 - 100001 - Andøy Sosialistisk Venstreparti</t>
  </si>
  <si>
    <t>®fakturanr. 10051 - 100018 - Øksnes Sv</t>
  </si>
  <si>
    <t>®fakturanr. 10050 - 100030 - STEIGEN SOSIALISTISKE VENSTREPARTI</t>
  </si>
  <si>
    <t>®fakturanr. 10049 - 100028 - SØRFOLD SV - SOSIALISTISK VENSTREPARTI</t>
  </si>
  <si>
    <t>®fakturanr. 10048 - 100017 - Vågan Sv</t>
  </si>
  <si>
    <t>®fakturanr. 10047 - 100014 - Sortland Sosialistiske Venstre Parti</t>
  </si>
  <si>
    <t>®fakturanr. 10046 - 100012 - Rana Sv</t>
  </si>
  <si>
    <t>®fakturanr. 10045 - 100004 - Fauske Sv</t>
  </si>
  <si>
    <t>®fakturanr. 10044 - 100031 - Moskenes SV</t>
  </si>
  <si>
    <t>®fakturanr. 10043 - 100027 - Hamarøy SV</t>
  </si>
  <si>
    <t>®fakturanr. 10042 - 100025 - MELØY SV</t>
  </si>
  <si>
    <t>®fakturanr. 10041 - 100019 - FLAKSTAD SV</t>
  </si>
  <si>
    <t>®fakturanr. 10040 - 100005 - Hadsel SV</t>
  </si>
  <si>
    <t>206-2025</t>
  </si>
  <si>
    <t>®fakturanr. 10039 - 100003 - Bø Sv</t>
  </si>
  <si>
    <t>®fakturanr. 10038 - 100023 - EVENES SV</t>
  </si>
  <si>
    <t>®fakturanr. 10037 - 100021 - Brønnøy SV</t>
  </si>
  <si>
    <t>®fakturanr. 10036 - 100013 - Saltdal Sv</t>
  </si>
  <si>
    <t>®fakturanr. 10035 - 100006 - Leirfjord Sosialistisk Venstreparti</t>
  </si>
  <si>
    <t>201-2025</t>
  </si>
  <si>
    <t>®fakturanr. 10034 - 100020 - Bindal SV</t>
  </si>
  <si>
    <t>Kevin - Helgeland turné</t>
  </si>
  <si>
    <t>bompenger Helgeland turné</t>
  </si>
  <si>
    <t>Kevin Helgeland turné</t>
  </si>
  <si>
    <t>Kevin fly og buss fylkesstyresamling 07.08-10.08</t>
  </si>
  <si>
    <t>AU/fylkesstyrets pott</t>
  </si>
  <si>
    <t>KOST35BUD</t>
  </si>
  <si>
    <t>Annen fremmed tjeneste, ikke oppgavepliktig</t>
  </si>
  <si>
    <t>Musikkproduksjon</t>
  </si>
  <si>
    <t>Fylkessekretærordning januar-april</t>
  </si>
  <si>
    <t>KOST30BUD</t>
  </si>
  <si>
    <t>Fylkesstyresamling 08.08-10.08</t>
  </si>
  <si>
    <t>Inger Marie Skogvoll fly 08. og 10.08</t>
  </si>
  <si>
    <t>Revisjon og regnskapstjenester</t>
  </si>
  <si>
    <t>Regnskapstjenester 1. halvår</t>
  </si>
  <si>
    <t>Hotell Kevin 22.juni ifm valgkamp</t>
  </si>
  <si>
    <t>Hotell Jitse, Kevin og Christian 17.-19. juni ifm valgkamp Sør-Helgeland</t>
  </si>
  <si>
    <t>Hotell 04.07 Åshild ifm valgkamp</t>
  </si>
  <si>
    <t>Hotell Kevin og Jitse 23.-.24.06 ifm valgkamp</t>
  </si>
  <si>
    <t>Hotell Christian og Åshild</t>
  </si>
  <si>
    <t>partiprogram og kampanjevisittkort</t>
  </si>
  <si>
    <t>overnatting ifm valgkamp</t>
  </si>
  <si>
    <t>Deltagelse på Offshore Nordland valgkamp, Åshild - hotell og buss</t>
  </si>
  <si>
    <t>Hotell Kevin og Christian ifm valgkamp</t>
  </si>
  <si>
    <t>Valgkamptur Helgeland Christian Torset</t>
  </si>
  <si>
    <t xml:space="preserve">Folkets Hus Bodø 3.kvartal </t>
  </si>
  <si>
    <t>Reinert Aarseth - årsmøte Folkets Hus 13.05</t>
  </si>
  <si>
    <t>PM Nord Morge og iNord tjenester</t>
  </si>
  <si>
    <t>Jitse Jonathan Buitink</t>
  </si>
  <si>
    <t>DNb regnskap</t>
  </si>
  <si>
    <t>DNb gebyr</t>
  </si>
  <si>
    <t>Sv - Sosialistisk Venstreparti ekstra tilskudd</t>
  </si>
  <si>
    <t>Statstøtte</t>
  </si>
  <si>
    <t>Statsforvaltaren I Vestland</t>
  </si>
  <si>
    <t>Statlig partistøtte</t>
  </si>
  <si>
    <t>INNT10BUD</t>
  </si>
  <si>
    <t xml:space="preserve">Valgkamp 2025 - musikk til podcast </t>
  </si>
  <si>
    <t>Gebyr DNB</t>
  </si>
  <si>
    <t>Folkets Hus Bodø SA - 2.kvartal 2025</t>
  </si>
  <si>
    <t>Åpne poster kunder</t>
  </si>
  <si>
    <t>Restbeløp</t>
  </si>
  <si>
    <t>100003 Bø Sv</t>
  </si>
  <si>
    <t>1-2023</t>
  </si>
  <si>
    <t>31.12.2023</t>
  </si>
  <si>
    <t>®fra:1500 - Kundefordringer</t>
  </si>
  <si>
    <t>10012</t>
  </si>
  <si>
    <t>19.08.2025</t>
  </si>
  <si>
    <t>10039</t>
  </si>
  <si>
    <t>02.09.2025</t>
  </si>
  <si>
    <t>SUM 100003 Bø Sv</t>
  </si>
  <si>
    <t>100009 Nesna SV</t>
  </si>
  <si>
    <t>10013</t>
  </si>
  <si>
    <t>SUM 100009 Nesna SV</t>
  </si>
  <si>
    <t>100016 Vestvågøy Sv</t>
  </si>
  <si>
    <t>SUM 100016 Vestvågøy Sv</t>
  </si>
  <si>
    <t>100020 Bindal SV</t>
  </si>
  <si>
    <t>10034</t>
  </si>
  <si>
    <t>SUM 100020 Bindal SV</t>
  </si>
  <si>
    <t>SUM Åpne poster kunder</t>
  </si>
  <si>
    <t>Landsstyret/Fylkesstyret</t>
  </si>
  <si>
    <t xml:space="preserve"> AGA for 2023 kr 10 215 + tilskudd buste kr 10 000</t>
  </si>
  <si>
    <t>Kyrre Didriksen</t>
  </si>
  <si>
    <t>Gebyr Vipps</t>
  </si>
  <si>
    <t>Annen renteinntekt</t>
  </si>
  <si>
    <t>DNB Renter</t>
  </si>
  <si>
    <t xml:space="preserve">Autogiro-gaver </t>
  </si>
  <si>
    <t>Vipps-gave</t>
  </si>
  <si>
    <t>Ingrid Lorentzen Kildal</t>
  </si>
  <si>
    <t>Strategisamling januar og fylkessekretærsamling jani og november</t>
  </si>
  <si>
    <t>Brandmaster 2025</t>
  </si>
  <si>
    <t>Datakostnad</t>
  </si>
  <si>
    <t>SMSer sendt i 2025</t>
  </si>
  <si>
    <t xml:space="preserve">Aase Refsnes - Helnessund - Andenes: Fylkesstyresamlimg </t>
  </si>
  <si>
    <t xml:space="preserve">Aase Refsnes - Ferge Bognes til Lødingen: Fylkesstyresamlimg </t>
  </si>
  <si>
    <t>Medlemskontingenter</t>
  </si>
  <si>
    <t>Medlemskontignent 2025</t>
  </si>
  <si>
    <t>INNT13BUD</t>
  </si>
  <si>
    <t xml:space="preserve">Gebyr DNB </t>
  </si>
  <si>
    <t>Kyrre Per Idar Didriksen</t>
  </si>
  <si>
    <t>Åshild Charlotte Pettersen</t>
  </si>
  <si>
    <t>Fylkessekretærordningen mai-desember</t>
  </si>
  <si>
    <t>Tripletex lesetilgang okt.25-okt.26</t>
  </si>
  <si>
    <t>Regnskapstjenester 2. halvår</t>
  </si>
  <si>
    <t>promotering, pluss teksting og algorimtetilpasning</t>
  </si>
  <si>
    <t>sende valgkamppateriell i posten ifm pliktavlevering</t>
  </si>
  <si>
    <t>Anniken Nylund Aasjord</t>
  </si>
  <si>
    <t>Rentekostnad leverandørgjeld</t>
  </si>
  <si>
    <t>Renter på faktura fra Lofoten Hotelldrift</t>
  </si>
  <si>
    <t xml:space="preserve">DNB Regnskap </t>
  </si>
  <si>
    <t>®fakturanr. 10056 - 100022 - Dønna SV</t>
  </si>
  <si>
    <t>LS 2025 - to delegater</t>
  </si>
  <si>
    <t>Zoom-lisens 2025</t>
  </si>
  <si>
    <t>Valgvake 2025</t>
  </si>
  <si>
    <t>Annonse Amedia 26.-31. august</t>
  </si>
  <si>
    <t>husleie okt-des 2025</t>
  </si>
  <si>
    <t>Balanse</t>
  </si>
  <si>
    <t>Årstall: 2025, Periode: 1 - 12</t>
  </si>
  <si>
    <t>Konto</t>
  </si>
  <si>
    <t xml:space="preserve"> </t>
  </si>
  <si>
    <t>I.B</t>
  </si>
  <si>
    <t>Bevegelse</t>
  </si>
  <si>
    <t>Sum</t>
  </si>
  <si>
    <t>Eiendeler</t>
  </si>
  <si>
    <t>Anleggsmidler</t>
  </si>
  <si>
    <t>SUM Anleggsmidler</t>
  </si>
  <si>
    <t>Kundefordringer</t>
  </si>
  <si>
    <t>SUM Kundefordringer</t>
  </si>
  <si>
    <t>Andre fordringer</t>
  </si>
  <si>
    <t>Mellomregning deltaker</t>
  </si>
  <si>
    <t>Mellomkonto Vipps</t>
  </si>
  <si>
    <t>SUM Andre fordringer</t>
  </si>
  <si>
    <t>Bank og kontanter</t>
  </si>
  <si>
    <t>DNB 1503.47.23602</t>
  </si>
  <si>
    <t>Plasseringskonto 1503.47.23629</t>
  </si>
  <si>
    <t>Uzuri fondet 1503.73.44513</t>
  </si>
  <si>
    <t>SUM Bank og kontanter</t>
  </si>
  <si>
    <t>SUM Eiendeler</t>
  </si>
  <si>
    <t>Gjeld og egenkapital</t>
  </si>
  <si>
    <t>Egenkapital</t>
  </si>
  <si>
    <t>Annen egenkapital</t>
  </si>
  <si>
    <t>SUM Egenkapital</t>
  </si>
  <si>
    <t>Kortsiktig gjeld</t>
  </si>
  <si>
    <t>Leverandørgjeld</t>
  </si>
  <si>
    <t>Gjeld til ansatte</t>
  </si>
  <si>
    <t>Uzuri fond, innsamlet</t>
  </si>
  <si>
    <t>Annen kortsiktig gjeld</t>
  </si>
  <si>
    <t>SUM Kortsiktig gjeld</t>
  </si>
  <si>
    <t>SUM Gjeld og egenkapital</t>
  </si>
  <si>
    <t>SUM Balanse</t>
  </si>
  <si>
    <t>(reiseforskudd, skal tilbakebetales)</t>
  </si>
  <si>
    <t>(medlemskontigenter Herøy SV og Vega SV)</t>
  </si>
  <si>
    <t>(betalt januar 2026)</t>
  </si>
  <si>
    <t>Dato: 31.12.2025, Kundenr.: alle</t>
  </si>
  <si>
    <t>Lån til lokallag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</si>
</sst>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Calibri"/>
      <family val="2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7"/>
      <name val="Calibri"/>
    </font>
    <font>
      <b/>
      <sz val="15"/>
      <name val="Calibri"/>
    </font>
    <font>
      <b/>
      <sz val="11"/>
      <name val="Calibri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2" borderId="0" xfId="1" applyNumberFormat="1" applyFont="1" applyFill="1"/>
    <xf numFmtId="164" fontId="0" fillId="0" borderId="0" xfId="0" applyNumberFormat="1"/>
    <xf numFmtId="0" fontId="0" fillId="3" borderId="0" xfId="0" applyFill="1"/>
    <xf numFmtId="164" fontId="2" fillId="3" borderId="0" xfId="1" applyNumberFormat="1" applyFont="1" applyFill="1"/>
    <xf numFmtId="164" fontId="0" fillId="3" borderId="0" xfId="1" applyNumberFormat="1" applyFont="1" applyFill="1"/>
    <xf numFmtId="164" fontId="0" fillId="3" borderId="0" xfId="0" applyNumberFormat="1" applyFill="1"/>
    <xf numFmtId="0" fontId="0" fillId="3" borderId="0" xfId="0" applyFill="1" applyAlignment="1">
      <alignment horizontal="center"/>
    </xf>
    <xf numFmtId="0" fontId="0" fillId="4" borderId="0" xfId="0" applyFill="1"/>
    <xf numFmtId="164" fontId="2" fillId="4" borderId="0" xfId="1" applyNumberFormat="1" applyFont="1" applyFill="1"/>
    <xf numFmtId="164" fontId="0" fillId="4" borderId="0" xfId="1" applyNumberFormat="1" applyFont="1" applyFill="1"/>
    <xf numFmtId="164" fontId="0" fillId="4" borderId="0" xfId="0" applyNumberFormat="1" applyFill="1"/>
    <xf numFmtId="0" fontId="0" fillId="4" borderId="0" xfId="0" applyFill="1" applyAlignment="1">
      <alignment horizontal="center"/>
    </xf>
    <xf numFmtId="164" fontId="0" fillId="0" borderId="0" xfId="1" applyNumberFormat="1" applyFont="1" applyFill="1"/>
    <xf numFmtId="164" fontId="4" fillId="0" borderId="0" xfId="0" applyNumberFormat="1" applyFon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1" applyFont="1"/>
    <xf numFmtId="164" fontId="5" fillId="2" borderId="0" xfId="1" applyNumberFormat="1" applyFont="1" applyFill="1"/>
    <xf numFmtId="164" fontId="4" fillId="2" borderId="0" xfId="1" applyNumberFormat="1" applyFont="1" applyFill="1"/>
    <xf numFmtId="164" fontId="4" fillId="0" borderId="0" xfId="1" applyNumberFormat="1" applyFont="1" applyFill="1"/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40" fontId="0" fillId="0" borderId="0" xfId="0" applyNumberFormat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40" fontId="11" fillId="0" borderId="0" xfId="0" applyNumberFormat="1" applyFont="1" applyAlignment="1">
      <alignment horizontal="right" vertical="center"/>
    </xf>
    <xf numFmtId="38" fontId="0" fillId="0" borderId="0" xfId="0" applyNumberFormat="1" applyAlignment="1">
      <alignment horizontal="right" vertical="center"/>
    </xf>
    <xf numFmtId="38" fontId="11" fillId="0" borderId="0" xfId="0" applyNumberFormat="1" applyFont="1" applyAlignment="1">
      <alignment horizontal="right" vertical="center"/>
    </xf>
    <xf numFmtId="0" fontId="0" fillId="0" borderId="0" xfId="0" applyAlignment="1">
      <alignment horizontal="left" indent="2"/>
    </xf>
    <xf numFmtId="0" fontId="0" fillId="0" borderId="0" xfId="0" applyNumberFormat="1"/>
  </cellXfs>
  <cellStyles count="2">
    <cellStyle name="Komma" xfId="1" builtinId="3"/>
    <cellStyle name="Normal" xfId="0" builtinId="0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herese Häger-Lindegaard" refreshedDate="46044.56438773148" createdVersion="8" refreshedVersion="8" minRefreshableVersion="3" recordCount="269" xr:uid="{ACE261F0-4A4E-42AD-AA82-595C3F98B6F7}">
  <cacheSource type="worksheet">
    <worksheetSource ref="A1:H1048576" sheet="Hovedbok 2025"/>
  </cacheSource>
  <cacheFields count="8">
    <cacheField name="Bilagsnummer" numFmtId="0">
      <sharedItems containsString="0" containsBlank="1" containsNumber="1" containsInteger="1" minValue="2" maxValue="388"/>
    </cacheField>
    <cacheField name="Kontonummer" numFmtId="0">
      <sharedItems containsString="0" containsBlank="1" containsNumber="1" containsInteger="1" minValue="3150" maxValue="8155"/>
    </cacheField>
    <cacheField name="Kontonavn" numFmtId="0">
      <sharedItems containsBlank="1"/>
    </cacheField>
    <cacheField name="Regnskapsdato" numFmtId="0">
      <sharedItems containsNonDate="0" containsDate="1" containsString="0" containsBlank="1" minDate="2025-01-01T00:00:00" maxDate="2026-01-01T00:00:00"/>
    </cacheField>
    <cacheField name="Beskrivelse" numFmtId="0">
      <sharedItems containsBlank="1" count="242">
        <s v="®fakturanr. 10005 - 100000 - Alstahaug Sosialistisk Venstreparti"/>
        <s v="®fakturanr. 10006 - 100001 - Andøy Sosialistisk Venstreparti"/>
        <s v="®fakturanr. 10007 - 100002 - Bodø Sosialistisk Venstreparti"/>
        <s v="®fakturanr. 10008 - 100021 - Brønnøy SV"/>
        <s v="®fakturanr. 10009 - 100022 - Dønna SV"/>
        <s v="®fakturanr. 10010 - 100023 - EVENES SV"/>
        <s v="®fakturanr. 10011 - 100004 - Fauske Sv"/>
        <s v="®fakturanr. 10012 - 100005 - Hadsel SV"/>
        <s v="®fakturanr. 10013 - 100024 - Hemnes SV"/>
        <s v="®fakturanr. 10014 - 100006 - Leirfjord Sosialistisk Venstreparti"/>
        <s v="®fakturanr. 10015 - 100025 - MELØY SV"/>
        <s v="®fakturanr. 10016 - 100008 - Narvik Sv"/>
        <s v="®fakturanr. 10017 - 100009 - Nesna SV"/>
        <s v="®fakturanr. 10018 - 100012 - Rana Sv"/>
        <s v="®fakturanr. 10019 - 100013 - Saltdal Sv"/>
        <s v="®fakturanr. 10020 - 100014 - Sortland Sosialistiske Venstre Parti"/>
        <s v="®fakturanr. 10021 - 100026 - Nordland SU"/>
        <s v="®fakturanr. 10022 - 100027 - Hamarøy SV"/>
        <s v="®fakturanr. 10023 - 100028 - SØRFOLD SV - SOSIALISTISK VENSTREPARTI"/>
        <s v="®fakturanr. 10024 - 100029 - Vefsn SV"/>
        <s v="®fakturanr. 10025 - 100016 - Vestvågøy Sv"/>
        <s v="®fakturanr. 10026 - 100017 - Vågan Sv"/>
        <s v="®fakturanr. 10027 - 100018 - Øksnes Sv"/>
        <s v="®fakturanr. 10028 - 100020 - Bindal SV"/>
        <s v="®fakturanr. 10029 - 100030 - STEIGEN SOSIALISTISKE VENSTREPARTI"/>
        <s v="DNb regnskap desember"/>
        <s v="DNB bankgebyrer"/>
        <s v="Partiskatt 2024 Torgeir Selboe "/>
        <s v="Partiskatt januar Torgeir Selboe"/>
        <s v="Partiskatt Christian Torset"/>
        <s v="Partiskatt Jitse Buitink"/>
        <s v="Partiskatt Kyrre Didriksen"/>
        <s v="Scandic Hotels AS -A-konto faktura årsmøtet"/>
        <s v="®fakturanr. 10033 - 100026 - Nordland SU"/>
        <s v="DNb Regnskap "/>
        <s v="DNB Bankgebyrer januar"/>
        <s v="50037 - Vegard Lind-Jæger bil med passasjer årsmøtet"/>
        <s v="50037 - Vegard Lind-Jæger årsmøtet bompenger og ferje"/>
        <s v="Vegar Reinholtsen fly årsmøtet"/>
        <s v="John Helmersen, fly årsmøtet"/>
        <s v="Magnar Svandal årsmøtet fly"/>
        <s v="Monica Wessel Nordeng årsmøtet fly"/>
        <s v="Folkets Hus Bodø SA 1.kvartal 2025"/>
        <s v="Torgeir Selboe hurtigbår åtsmøtet"/>
        <s v="Linda Laupstad årsmøtet "/>
        <s v="Linda Laupstad parkering årsmøtet"/>
        <s v="Gave til Mona Fagerås"/>
        <s v="Åshild Pettersen årsmøtet"/>
        <s v="Åshild Pettersen fly og taxi årsmøtet"/>
        <s v="Rose Hemmingsen årsmøtet fly og taxi"/>
        <s v="Kurt Atle Hansen årsmøtet fly"/>
        <s v="Kurt Atle Hansen årsmøtet "/>
        <s v="Ørjan Arnten årsmøtet fly og taxi"/>
        <s v="Jafar Jafari årsmøtet, flybuss, hotell og fly "/>
        <s v="Partiskatt Åshild Pettersen"/>
        <s v="Tilskydd fra LS til fylkeslaga"/>
        <s v="Kari Gaarder fly og drosje årsmøtet "/>
        <s v="Marit Igelbu Wiig fly og buss"/>
        <s v="Ragnhild Fjeldheim årsmøtet fly og buss"/>
        <s v="Årsmøtet Atle Nielsen fly og taxi"/>
        <s v="Landsmøte fylkessektretær"/>
        <s v="Landsmøte Hanne Ringkjøpparti - fakturanr. 1000768"/>
        <s v="Landsmøte Hanne Marthe Ringkjøp"/>
        <s v="Årsmøtet Maria Torkilseng"/>
        <s v="Årsmøtet fly Jitse Buitink"/>
        <s v="Årsmøtet bil Jitse Buitink"/>
        <s v="Årsmøtet hotell Jitse Buitink"/>
        <s v="Sv - Sosialistisk Venstreparti - fakturanr. 1000865"/>
        <s v="Sv - Sosialistisk Venstreparti - fakturanr. 1000866"/>
        <s v="Årsmøtet tog Maria Piel"/>
        <s v="Årsmøtet mat Maria Piel"/>
        <s v="Årsmøtet Liv Dagrunn Andreassen"/>
        <s v="Roser til årsmøtet "/>
        <s v="Årsmøtet fly Rebecca Dreyer-Eriksen"/>
        <s v="Årsmøtet fly og taxi Camilla Rostad"/>
        <s v="Årsmøtet hurtigbåt Kristian Haukalid"/>
        <s v="Årsmøtet bil Kristian Haukalid"/>
        <s v="Middag for styret 30.01"/>
        <s v="Årsmøtet bil - Reinert Aarseth"/>
        <s v="Årsmøtet parkering - Reinert Aarseth"/>
        <s v="Årsmøtet fly - Natalia Shkrebeta"/>
        <s v="Hogne Pettersen bil årsmøtet"/>
        <s v="Hogne Pettersen årsmøtet taxi pg parkering"/>
        <s v="DNB Regnskap"/>
        <s v="DNb Gebyrer"/>
        <s v="Årsmøtet hurtigbåt Abdelkadir Annafous"/>
        <s v="Årsmøtet fly - Lise Maria Strömqvist"/>
        <s v="AGA 2023/6"/>
        <s v="AGA 2023"/>
        <s v="fly årsmøtet Hogne Pettersen og Jarle Jørgensen"/>
        <s v="Folkets Hus Bodø SA - 2.kvartal 2025"/>
        <s v=" Kevin Mediå fly og buss årsmøtet"/>
        <s v="Partiskatt Torgeir Selboe"/>
        <s v="Gebyr DNB"/>
        <s v="Scandic Hotels årsmøtet"/>
        <s v="Årsmøtet fly Linéa Marie Buitink"/>
        <s v="Gunnhild Gutvik årsmøtet"/>
        <s v="Gunnhild Gutvik årsmøtet fly, taxi og parkering"/>
        <s v="Årsmøtet fly Synnøve Skauge"/>
        <s v="Landsmøte 13 delegater"/>
        <s v="mat til delegater på landsmøtet (7-eleven)"/>
        <s v="Liv Dagrunn Andreassen landsmøtet fly, tog og buss"/>
        <s v="Valgkamp 2025 - musikk til podcast "/>
        <s v="Sv - Sosialistisk Venstreparti ekstra tilskudd"/>
        <s v="Statsforvaltaren I Vestland"/>
        <s v="Christian Torset"/>
        <s v="DNB gebyr"/>
        <s v="Jitse Jonathan Buitink"/>
        <s v="Folkets Hus Bodø 3.kvartal "/>
        <s v="PM Nord Morge og iNord tjenester"/>
        <s v="Reinert Aarseth - årsmøte Folkets Hus 13.05"/>
        <s v="Hotell Christian og Åshild"/>
        <s v="partiprogram og kampanjevisittkort"/>
        <s v="overnatting ifm valgkamp"/>
        <s v="Deltagelse på Offshore Nordland valgkamp, Åshild - hotell og buss"/>
        <s v="Hotell Kevin og Christian ifm valgkamp"/>
        <s v="Valgkamptur Helgeland Christian Torset"/>
        <s v="Hotell Kevin 22.juni ifm valgkamp"/>
        <s v="Hotell Jitse, Kevin og Christian 17.-19. juni ifm valgkamp Sør-Helgeland"/>
        <s v="Hotell 04.07 Åshild ifm valgkamp"/>
        <s v="Hotell Kevin og Jitse 23.-.24.06 ifm valgkamp"/>
        <s v="Inger Marie Skogvoll fly 08. og 10.08"/>
        <s v="Regnskapstjenester 1. halvår"/>
        <s v="Musikkproduksjon"/>
        <s v="Fylkesstyresamling 08.08-10.08"/>
        <s v="®fakturanr. 10034 - 100020 - Bindal SV"/>
        <s v="®fakturanr. 10035 - 100006 - Leirfjord Sosialistisk Venstreparti"/>
        <s v="®fakturanr. 10036 - 100013 - Saltdal Sv"/>
        <s v="®fakturanr. 10037 - 100021 - Brønnøy SV"/>
        <s v="®fakturanr. 10038 - 100023 - EVENES SV"/>
        <s v="®fakturanr. 10039 - 100003 - Bø Sv"/>
        <s v="®fakturanr. 10040 - 100005 - Hadsel SV"/>
        <s v="®fakturanr. 10041 - 100019 - FLAKSTAD SV"/>
        <s v="®fakturanr. 10042 - 100025 - MELØY SV"/>
        <s v="®fakturanr. 10043 - 100027 - Hamarøy SV"/>
        <s v="®fakturanr. 10044 - 100031 - Moskenes SV"/>
        <s v="®fakturanr. 10045 - 100004 - Fauske Sv"/>
        <s v="®fakturanr. 10046 - 100012 - Rana Sv"/>
        <s v="®fakturanr. 10047 - 100014 - Sortland Sosialistiske Venstre Parti"/>
        <s v="®fakturanr. 10048 - 100017 - Vågan Sv"/>
        <s v="®fakturanr. 10049 - 100028 - SØRFOLD SV - SOSIALISTISK VENSTREPARTI"/>
        <s v="®fakturanr. 10050 - 100030 - STEIGEN SOSIALISTISKE VENSTREPARTI"/>
        <s v="®fakturanr. 10051 - 100018 - Øksnes Sv"/>
        <s v="®fakturanr. 10052 - 100001 - Andøy Sosialistisk Venstreparti"/>
        <s v="®fakturanr. 10053 - 100002 - Bodø Sosialistisk Venstreparti"/>
        <s v="®fakturanr. 10054 - 100008 - Narvik Sv"/>
        <s v="Autogiro-gaver 1. halvår"/>
        <s v="Vipps-gaver"/>
        <s v="Valgkampmillionen fra SV"/>
        <s v="annonser i Bladet Vesterålen"/>
        <s v="amedia "/>
        <s v="Postkort"/>
        <s v="Kevin - Helgeland turné"/>
        <s v="bompenger Helgeland turné"/>
        <s v="Kevin Helgeland turné"/>
        <s v="Kevin fly og buss fylkesstyresamling 07.08-10.08"/>
        <s v="tilskudd reise en byste av Hanna Kvanmo"/>
        <s v="Fylkessekretærordning januar-april"/>
        <s v="Valgflyere somalisk og arabisk"/>
        <s v="Berg-hansen Nord-norge AS - fakturanr. 1131424"/>
        <s v="Frikjøp av Jitse ifm valgkamp"/>
        <s v="Radio Nord Norge - fakturanr. 153"/>
        <s v="Nordland Fylkeskommune"/>
        <s v="Avisa Norland, Ran Blad og Helgelendingen"/>
        <s v="design til annonse, brosjyre, postkort og coverbilde"/>
        <s v="Tog Kevin dørbank og stand Helgeland"/>
        <s v="Valgflyer og plakater dagligvare"/>
        <s v="Øksnesavisa AS "/>
        <s v="Nettavisen geo ANO Valg "/>
        <s v="Bladet Vesterålen"/>
        <s v="®fakturanr. 10055 - 100009 - Nesna SV"/>
        <s v="valgbrosjyre"/>
        <s v="gjelder filminnspilling"/>
        <s v="leie utstyr til filminnspilling"/>
        <s v="Brønnøysund Avis "/>
        <s v="Våganavisa og Kulingen "/>
        <s v="Jitse hotell "/>
        <s v="Narvik helside"/>
        <s v="Jitse Buitink Valgkamp Bodø+ Helgeland"/>
        <s v="fineliner"/>
        <s v="Jitse Buitink 01.09-09.09"/>
        <s v="Jitse 17.6-26.6"/>
        <s v="Jitse Buitink valgkampvideio 13.08"/>
        <s v="Kulingen"/>
        <s v="Fly Jitse 08.09 og 09.09"/>
        <s v="Blomster til Liv Dagrunn"/>
        <s v="amedia digitalt"/>
        <s v="Sende løpesedler til lokallag"/>
        <s v="PM Nord-Norge Digitalt"/>
        <s v="Brønnøysund Avis"/>
        <s v="Hotel Jitse 01.09-03.09"/>
        <s v="Liv Dagrunn Hotell 09.09"/>
        <s v="Facebook"/>
        <s v="Utsendelse av vervepremie"/>
        <s v="Liv Dagrunn Andreassen"/>
        <s v="50000 - Liv Dagrunn Andreassen"/>
        <s v="Blomster til Camilla Rostad"/>
        <s v="Jitse Hotell 04.09"/>
        <s v="Valgvake Hotell Åshild"/>
        <s v="Valgkveld - tapas"/>
        <s v="design annonse"/>
        <s v="Jitse hotell ifm valgkampvake"/>
        <s v="Jitse Buitink 1. mai"/>
        <s v="Studioleie"/>
        <s v="Jitse Buitink hotell 1 .ai"/>
        <s v="husleie okt-des 2025"/>
        <s v="Jitse Buitink Valgkamp"/>
        <s v="Jitse Buitink hotell og ferge"/>
        <s v="Jitse Buitink 26.08"/>
        <s v="Reinert Aarseth Valgvake Ørnes-Bodø"/>
        <s v="Reinert Aarseth Valgvake parkering og hotell"/>
        <s v="Microsoft Premium ekstra 10 mnd"/>
        <s v="Christian Torset Bodø-Sortland valgkamp"/>
        <s v="Christian Torset div reise under valgkamp"/>
        <s v="Zoom-lisens 2025"/>
        <s v="Valgvake 2025"/>
        <s v="Annonse Amedia 26.-31. august"/>
        <s v="®fakturanr. 10056 - 100022 - Dønna SV"/>
        <s v="Gebyr DNB "/>
        <s v="Renter på faktura fra Lofoten Hotelldrift"/>
        <s v="Anniken Nylund Aasjord"/>
        <s v="sende valgkamppateriell i posten ifm pliktavlevering"/>
        <s v="LS 2025 - to delegater"/>
        <s v="promotering, pluss teksting og algorimtetilpasning"/>
        <s v="Fylkessekretærordningen mai-desember"/>
        <s v="Tripletex lesetilgang okt.25-okt.26"/>
        <s v="Regnskapstjenester 2. halvår"/>
        <s v="Kyrre Per Idar Didriksen"/>
        <s v="Åshild Charlotte Pettersen"/>
        <s v="Medlemskontignent 2025"/>
        <s v="Brandmaster 2025"/>
        <s v="Strategisamling januar og fylkessekretærsamling jani og november"/>
        <s v="SMSer sendt i 2025"/>
        <s v="Aase Refsnes - Helnessund - Andenes: Fylkesstyresamlimg "/>
        <s v="Aase Refsnes - Ferge Bognes til Lødingen: Fylkesstyresamlimg "/>
        <s v="Ingrid Lorentzen Kildal"/>
        <s v="Autogiro-gaver "/>
        <s v="Vipps-gave"/>
        <s v="DNB Renter"/>
        <s v="Kyrre Didriksen"/>
        <s v="Gebyr Vipps"/>
        <m/>
      </sharedItems>
    </cacheField>
    <cacheField name="Beløp" numFmtId="0">
      <sharedItems containsString="0" containsBlank="1" containsNumber="1" minValue="-301702.28000000003" maxValue="230000"/>
    </cacheField>
    <cacheField name="Prosjekt" numFmtId="0">
      <sharedItems containsBlank="1" count="21">
        <s v="Egenandel lokallag årsmøte"/>
        <s v="Regnskapstjenester"/>
        <s v="Partiskatt"/>
        <s v="Årsmøte"/>
        <s v="Husleie"/>
        <s v="Diverse utgifter"/>
        <s v="Andre driftsrelaterte inntekter"/>
        <s v="Landsmøte"/>
        <s v="Fylkesleders pott"/>
        <s v="Valgkampbudsjett sekkepost"/>
        <s v="Statlig partistøtte"/>
        <s v="AU/fylkesstyrets pott"/>
        <s v="Valgkampstøtte"/>
        <s v="Andel fylkessekretær til SV sentralt"/>
        <s v="Partistøtte fra Nordland fylkeskommune"/>
        <s v="Diverse utgifter admin og drift fylkessekretær"/>
        <s v="Lisenskostnader SV sentralt, diverse"/>
        <s v="Medlemskontingent"/>
        <m/>
        <s v="Landsstyre egenandel" u="1"/>
        <s v="Andel fylkessekretær til SV sentralt4" u="1"/>
      </sharedItems>
    </cacheField>
    <cacheField name="Prosjektnummer " numFmtId="0">
      <sharedItems containsBlank="1" count="20">
        <s v="INNT16BUD"/>
        <s v="KOST37BUD"/>
        <s v="INNT12BUD"/>
        <s v="KOST33BUD"/>
        <s v="KOST36BUD"/>
        <s v="KOST44BUD"/>
        <s v="INNT15BUD"/>
        <s v="KOST40BUD"/>
        <s v="KOST34BUD"/>
        <s v="KOST32BUD"/>
        <s v="INNT10BUD"/>
        <s v="KOST35BUD"/>
        <s v="INNT14BUD"/>
        <s v="KOST30BUD"/>
        <s v="INNT11BUD"/>
        <s v="KOST31BUD"/>
        <s v="KOST43BUD"/>
        <s v="INNT13BUD"/>
        <m/>
        <s v="KOST39BU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9">
  <r>
    <n v="2"/>
    <n v="3150"/>
    <s v="Egenandel årsmøte"/>
    <d v="2025-01-08T00:00:00"/>
    <x v="0"/>
    <n v="-3200"/>
    <x v="0"/>
    <x v="0"/>
  </r>
  <r>
    <n v="3"/>
    <n v="3150"/>
    <s v="Egenandel årsmøte"/>
    <d v="2025-01-08T00:00:00"/>
    <x v="1"/>
    <n v="-4700"/>
    <x v="0"/>
    <x v="0"/>
  </r>
  <r>
    <n v="4"/>
    <n v="3150"/>
    <s v="Egenandel årsmøte"/>
    <d v="2025-01-08T00:00:00"/>
    <x v="2"/>
    <n v="-8450"/>
    <x v="0"/>
    <x v="0"/>
  </r>
  <r>
    <n v="5"/>
    <n v="3150"/>
    <s v="Egenandel årsmøte"/>
    <d v="2025-01-08T00:00:00"/>
    <x v="3"/>
    <n v="-3200"/>
    <x v="0"/>
    <x v="0"/>
  </r>
  <r>
    <n v="6"/>
    <n v="3150"/>
    <s v="Egenandel årsmøte"/>
    <d v="2025-01-08T00:00:00"/>
    <x v="4"/>
    <n v="-1700"/>
    <x v="0"/>
    <x v="0"/>
  </r>
  <r>
    <n v="7"/>
    <n v="3150"/>
    <s v="Egenandel årsmøte"/>
    <d v="2025-01-08T00:00:00"/>
    <x v="5"/>
    <n v="-1700"/>
    <x v="0"/>
    <x v="0"/>
  </r>
  <r>
    <n v="8"/>
    <n v="3150"/>
    <s v="Egenandel årsmøte"/>
    <d v="2025-01-08T00:00:00"/>
    <x v="6"/>
    <n v="-4700"/>
    <x v="0"/>
    <x v="0"/>
  </r>
  <r>
    <n v="9"/>
    <n v="3150"/>
    <s v="Egenandel årsmøte"/>
    <d v="2025-01-08T00:00:00"/>
    <x v="7"/>
    <n v="-4700"/>
    <x v="0"/>
    <x v="0"/>
  </r>
  <r>
    <n v="10"/>
    <n v="3150"/>
    <s v="Egenandel årsmøte"/>
    <d v="2025-01-08T00:00:00"/>
    <x v="8"/>
    <n v="-3200"/>
    <x v="0"/>
    <x v="0"/>
  </r>
  <r>
    <n v="11"/>
    <n v="3150"/>
    <s v="Egenandel årsmøte"/>
    <d v="2025-01-08T00:00:00"/>
    <x v="9"/>
    <n v="-3200"/>
    <x v="0"/>
    <x v="0"/>
  </r>
  <r>
    <n v="12"/>
    <n v="3150"/>
    <s v="Egenandel årsmøte"/>
    <d v="2025-01-08T00:00:00"/>
    <x v="10"/>
    <n v="-4700"/>
    <x v="0"/>
    <x v="0"/>
  </r>
  <r>
    <n v="13"/>
    <n v="3150"/>
    <s v="Egenandel årsmøte"/>
    <d v="2025-01-08T00:00:00"/>
    <x v="11"/>
    <n v="-8450"/>
    <x v="0"/>
    <x v="0"/>
  </r>
  <r>
    <n v="14"/>
    <n v="3150"/>
    <s v="Egenandel årsmøte"/>
    <d v="2025-01-08T00:00:00"/>
    <x v="12"/>
    <n v="-1700"/>
    <x v="0"/>
    <x v="0"/>
  </r>
  <r>
    <n v="15"/>
    <n v="3150"/>
    <s v="Egenandel årsmøte"/>
    <d v="2025-01-08T00:00:00"/>
    <x v="13"/>
    <n v="-7650"/>
    <x v="0"/>
    <x v="0"/>
  </r>
  <r>
    <n v="16"/>
    <n v="3150"/>
    <s v="Egenandel årsmøte"/>
    <d v="2025-01-08T00:00:00"/>
    <x v="14"/>
    <n v="-3200"/>
    <x v="0"/>
    <x v="0"/>
  </r>
  <r>
    <n v="17"/>
    <n v="3150"/>
    <s v="Egenandel årsmøte"/>
    <d v="2025-01-08T00:00:00"/>
    <x v="15"/>
    <n v="-4700"/>
    <x v="0"/>
    <x v="0"/>
  </r>
  <r>
    <n v="18"/>
    <n v="3150"/>
    <s v="Egenandel årsmøte"/>
    <d v="2025-01-08T00:00:00"/>
    <x v="16"/>
    <n v="-7200"/>
    <x v="0"/>
    <x v="0"/>
  </r>
  <r>
    <n v="19"/>
    <n v="3150"/>
    <s v="Egenandel årsmøte"/>
    <d v="2025-01-08T00:00:00"/>
    <x v="17"/>
    <n v="-1700"/>
    <x v="0"/>
    <x v="0"/>
  </r>
  <r>
    <n v="20"/>
    <n v="3150"/>
    <s v="Egenandel årsmøte"/>
    <d v="2025-01-08T00:00:00"/>
    <x v="18"/>
    <n v="-1700"/>
    <x v="0"/>
    <x v="0"/>
  </r>
  <r>
    <n v="21"/>
    <n v="3150"/>
    <s v="Egenandel årsmøte"/>
    <d v="2025-01-08T00:00:00"/>
    <x v="19"/>
    <n v="-3200"/>
    <x v="0"/>
    <x v="0"/>
  </r>
  <r>
    <n v="22"/>
    <n v="3150"/>
    <s v="Egenandel årsmøte"/>
    <d v="2025-01-08T00:00:00"/>
    <x v="20"/>
    <n v="-4700"/>
    <x v="0"/>
    <x v="0"/>
  </r>
  <r>
    <n v="23"/>
    <n v="3150"/>
    <s v="Egenandel årsmøte"/>
    <d v="2025-01-08T00:00:00"/>
    <x v="21"/>
    <n v="-4700"/>
    <x v="0"/>
    <x v="0"/>
  </r>
  <r>
    <n v="24"/>
    <n v="3150"/>
    <s v="Egenandel årsmøte"/>
    <d v="2025-01-08T00:00:00"/>
    <x v="22"/>
    <n v="-4700"/>
    <x v="0"/>
    <x v="0"/>
  </r>
  <r>
    <n v="25"/>
    <n v="3150"/>
    <s v="Egenandel årsmøte"/>
    <d v="2025-01-08T00:00:00"/>
    <x v="23"/>
    <n v="-3400"/>
    <x v="0"/>
    <x v="0"/>
  </r>
  <r>
    <n v="26"/>
    <n v="3150"/>
    <s v="Egenandel årsmøte"/>
    <d v="2025-01-13T00:00:00"/>
    <x v="24"/>
    <n v="-4700"/>
    <x v="0"/>
    <x v="0"/>
  </r>
  <r>
    <n v="35"/>
    <n v="6420"/>
    <s v="Datatjenester - IT"/>
    <d v="2025-01-02T00:00:00"/>
    <x v="25"/>
    <n v="1006.21"/>
    <x v="1"/>
    <x v="1"/>
  </r>
  <r>
    <n v="36"/>
    <n v="7770"/>
    <s v="Bank og kortgebyrer"/>
    <d v="2025-01-02T00:00:00"/>
    <x v="26"/>
    <n v="11"/>
    <x v="1"/>
    <x v="1"/>
  </r>
  <r>
    <n v="47"/>
    <n v="3710"/>
    <s v="Partiskatt"/>
    <d v="2025-01-20T00:00:00"/>
    <x v="27"/>
    <n v="-6562.9"/>
    <x v="2"/>
    <x v="2"/>
  </r>
  <r>
    <n v="47"/>
    <n v="3710"/>
    <s v="Partiskatt"/>
    <d v="2025-01-20T00:00:00"/>
    <x v="28"/>
    <n v="-557"/>
    <x v="2"/>
    <x v="2"/>
  </r>
  <r>
    <n v="47"/>
    <n v="3710"/>
    <s v="Partiskatt"/>
    <d v="2025-01-13T00:00:00"/>
    <x v="29"/>
    <n v="-8478"/>
    <x v="2"/>
    <x v="2"/>
  </r>
  <r>
    <n v="47"/>
    <n v="3710"/>
    <s v="Partiskatt"/>
    <d v="2025-01-10T00:00:00"/>
    <x v="30"/>
    <n v="-1100"/>
    <x v="2"/>
    <x v="2"/>
  </r>
  <r>
    <n v="47"/>
    <n v="3710"/>
    <s v="Partiskatt"/>
    <d v="2025-01-10T00:00:00"/>
    <x v="31"/>
    <n v="-1050"/>
    <x v="2"/>
    <x v="2"/>
  </r>
  <r>
    <n v="48"/>
    <n v="7140"/>
    <s v="Reisekostnader, ikke oppgavepliktig"/>
    <d v="2025-01-24T00:00:00"/>
    <x v="32"/>
    <n v="230000"/>
    <x v="3"/>
    <x v="3"/>
  </r>
  <r>
    <n v="57"/>
    <n v="3150"/>
    <s v="Egenandel årsmøte"/>
    <d v="2025-02-06T00:00:00"/>
    <x v="33"/>
    <n v="1300"/>
    <x v="0"/>
    <x v="0"/>
  </r>
  <r>
    <n v="59"/>
    <n v="6420"/>
    <s v="Datatjenester - IT"/>
    <d v="2025-02-03T00:00:00"/>
    <x v="34"/>
    <n v="1025"/>
    <x v="1"/>
    <x v="1"/>
  </r>
  <r>
    <n v="60"/>
    <n v="7770"/>
    <s v="Bank og kortgebyrer"/>
    <d v="2025-02-03T00:00:00"/>
    <x v="35"/>
    <n v="55"/>
    <x v="1"/>
    <x v="1"/>
  </r>
  <r>
    <n v="61"/>
    <n v="7100"/>
    <s v="Bilgodtgjøring"/>
    <d v="2025-01-31T00:00:00"/>
    <x v="36"/>
    <n v="4540"/>
    <x v="3"/>
    <x v="3"/>
  </r>
  <r>
    <n v="61"/>
    <n v="7140"/>
    <s v="Reisekostnader, ikke oppgavepliktig"/>
    <d v="2025-01-31T00:00:00"/>
    <x v="37"/>
    <n v="213.6"/>
    <x v="3"/>
    <x v="3"/>
  </r>
  <r>
    <n v="62"/>
    <n v="7140"/>
    <s v="Reisekostnader, ikke oppgavepliktig"/>
    <d v="2025-01-31T00:00:00"/>
    <x v="38"/>
    <n v="1098"/>
    <x v="3"/>
    <x v="3"/>
  </r>
  <r>
    <n v="63"/>
    <n v="7140"/>
    <s v="Reisekostnader, ikke oppgavepliktig"/>
    <d v="2025-01-31T00:00:00"/>
    <x v="39"/>
    <n v="980"/>
    <x v="3"/>
    <x v="3"/>
  </r>
  <r>
    <n v="64"/>
    <n v="7140"/>
    <s v="Reisekostnader, ikke oppgavepliktig"/>
    <d v="2025-01-31T00:00:00"/>
    <x v="40"/>
    <n v="1814"/>
    <x v="3"/>
    <x v="3"/>
  </r>
  <r>
    <n v="65"/>
    <n v="7140"/>
    <s v="Reisekostnader, ikke oppgavepliktig"/>
    <d v="2025-01-31T00:00:00"/>
    <x v="41"/>
    <n v="1496"/>
    <x v="3"/>
    <x v="3"/>
  </r>
  <r>
    <n v="66"/>
    <n v="6300"/>
    <s v="Leie lokaler"/>
    <d v="2025-01-01T00:00:00"/>
    <x v="42"/>
    <n v="14559"/>
    <x v="4"/>
    <x v="4"/>
  </r>
  <r>
    <n v="67"/>
    <n v="7140"/>
    <s v="Reisekostnader, ikke oppgavepliktig"/>
    <d v="2025-01-31T00:00:00"/>
    <x v="43"/>
    <n v="513"/>
    <x v="3"/>
    <x v="3"/>
  </r>
  <r>
    <n v="68"/>
    <n v="7100"/>
    <s v="Bilgodtgjøring"/>
    <d v="2025-01-31T00:00:00"/>
    <x v="44"/>
    <n v="2915"/>
    <x v="3"/>
    <x v="3"/>
  </r>
  <r>
    <n v="68"/>
    <n v="7140"/>
    <s v="Reisekostnader, ikke oppgavepliktig"/>
    <d v="2025-01-31T00:00:00"/>
    <x v="45"/>
    <n v="439"/>
    <x v="3"/>
    <x v="3"/>
  </r>
  <r>
    <n v="69"/>
    <n v="7430"/>
    <s v="Gave, ikke fradragsberettiget"/>
    <d v="2025-01-31T00:00:00"/>
    <x v="46"/>
    <n v="2190"/>
    <x v="5"/>
    <x v="5"/>
  </r>
  <r>
    <n v="70"/>
    <n v="7100"/>
    <s v="Bilgodtgjøring"/>
    <d v="2025-01-31T00:00:00"/>
    <x v="47"/>
    <n v="192.5"/>
    <x v="3"/>
    <x v="3"/>
  </r>
  <r>
    <n v="70"/>
    <n v="7140"/>
    <s v="Reisekostnader, ikke oppgavepliktig"/>
    <d v="2025-01-31T00:00:00"/>
    <x v="48"/>
    <n v="1883"/>
    <x v="3"/>
    <x v="3"/>
  </r>
  <r>
    <n v="71"/>
    <n v="7140"/>
    <s v="Reisekostnader, ikke oppgavepliktig"/>
    <d v="2025-01-31T00:00:00"/>
    <x v="49"/>
    <n v="2084"/>
    <x v="3"/>
    <x v="3"/>
  </r>
  <r>
    <n v="72"/>
    <n v="7140"/>
    <s v="Reisekostnader, ikke oppgavepliktig"/>
    <d v="2025-01-30T00:00:00"/>
    <x v="50"/>
    <n v="795"/>
    <x v="3"/>
    <x v="3"/>
  </r>
  <r>
    <n v="72"/>
    <n v="7100"/>
    <s v="Bilgodtgjøring"/>
    <d v="2025-01-30T00:00:00"/>
    <x v="51"/>
    <n v="52"/>
    <x v="3"/>
    <x v="3"/>
  </r>
  <r>
    <n v="73"/>
    <n v="7140"/>
    <s v="Reisekostnader, ikke oppgavepliktig"/>
    <d v="2025-01-31T00:00:00"/>
    <x v="52"/>
    <n v="1781"/>
    <x v="3"/>
    <x v="3"/>
  </r>
  <r>
    <n v="74"/>
    <n v="7140"/>
    <s v="Reisekostnader, ikke oppgavepliktig"/>
    <d v="2025-02-13T00:00:00"/>
    <x v="53"/>
    <n v="2263"/>
    <x v="3"/>
    <x v="3"/>
  </r>
  <r>
    <n v="90"/>
    <n v="3710"/>
    <s v="Partiskatt"/>
    <d v="2025-02-13T00:00:00"/>
    <x v="29"/>
    <n v="-8478"/>
    <x v="2"/>
    <x v="2"/>
  </r>
  <r>
    <n v="90"/>
    <n v="3710"/>
    <s v="Partiskatt"/>
    <d v="2025-02-12T00:00:00"/>
    <x v="54"/>
    <n v="-850"/>
    <x v="2"/>
    <x v="2"/>
  </r>
  <r>
    <n v="90"/>
    <n v="3900"/>
    <s v="Andre inntekter"/>
    <d v="2025-01-31T00:00:00"/>
    <x v="55"/>
    <n v="-37500"/>
    <x v="6"/>
    <x v="6"/>
  </r>
  <r>
    <n v="91"/>
    <n v="7140"/>
    <s v="Reisekostnader, ikke oppgavepliktig"/>
    <d v="2025-01-31T00:00:00"/>
    <x v="56"/>
    <n v="1768"/>
    <x v="3"/>
    <x v="3"/>
  </r>
  <r>
    <n v="92"/>
    <n v="7140"/>
    <s v="Reisekostnader, ikke oppgavepliktig"/>
    <d v="2025-01-31T00:00:00"/>
    <x v="57"/>
    <n v="1685"/>
    <x v="3"/>
    <x v="3"/>
  </r>
  <r>
    <n v="93"/>
    <n v="7140"/>
    <s v="Reisekostnader, ikke oppgavepliktig"/>
    <d v="2025-01-31T00:00:00"/>
    <x v="58"/>
    <n v="1346"/>
    <x v="3"/>
    <x v="3"/>
  </r>
  <r>
    <n v="94"/>
    <n v="7140"/>
    <s v="Reisekostnader, ikke oppgavepliktig"/>
    <d v="2025-02-02T00:00:00"/>
    <x v="59"/>
    <n v="1867"/>
    <x v="3"/>
    <x v="3"/>
  </r>
  <r>
    <n v="99"/>
    <n v="6860"/>
    <s v="Møter, kurs og samlinger"/>
    <d v="2025-02-11T00:00:00"/>
    <x v="60"/>
    <n v="6695"/>
    <x v="7"/>
    <x v="7"/>
  </r>
  <r>
    <n v="100"/>
    <n v="6860"/>
    <s v="Møter, kurs og samlinger"/>
    <d v="2025-02-22T00:00:00"/>
    <x v="61"/>
    <n v="3870"/>
    <x v="7"/>
    <x v="7"/>
  </r>
  <r>
    <n v="101"/>
    <n v="6860"/>
    <s v="Møter, kurs og samlinger"/>
    <d v="2025-02-22T00:00:00"/>
    <x v="62"/>
    <n v="3100"/>
    <x v="7"/>
    <x v="7"/>
  </r>
  <r>
    <n v="102"/>
    <n v="7100"/>
    <s v="Bilgodtgjøring"/>
    <d v="2025-01-31T00:00:00"/>
    <x v="63"/>
    <n v="482.4"/>
    <x v="3"/>
    <x v="3"/>
  </r>
  <r>
    <n v="103"/>
    <n v="7140"/>
    <s v="Reisekostnader, ikke oppgavepliktig"/>
    <d v="2025-01-31T00:00:00"/>
    <x v="64"/>
    <n v="1698"/>
    <x v="3"/>
    <x v="3"/>
  </r>
  <r>
    <n v="104"/>
    <n v="7100"/>
    <s v="Bilgodtgjøring"/>
    <d v="2025-01-20T00:00:00"/>
    <x v="65"/>
    <n v="2068"/>
    <x v="3"/>
    <x v="3"/>
  </r>
  <r>
    <n v="104"/>
    <n v="7140"/>
    <s v="Reisekostnader, ikke oppgavepliktig"/>
    <d v="2025-01-20T00:00:00"/>
    <x v="66"/>
    <n v="1000"/>
    <x v="3"/>
    <x v="3"/>
  </r>
  <r>
    <n v="108"/>
    <n v="6860"/>
    <s v="Møter, kurs og samlinger"/>
    <d v="2025-03-06T00:00:00"/>
    <x v="67"/>
    <n v="-3870"/>
    <x v="7"/>
    <x v="7"/>
  </r>
  <r>
    <n v="109"/>
    <n v="6860"/>
    <s v="Møter, kurs og samlinger"/>
    <d v="2025-03-06T00:00:00"/>
    <x v="68"/>
    <n v="-3100"/>
    <x v="7"/>
    <x v="7"/>
  </r>
  <r>
    <n v="110"/>
    <n v="7140"/>
    <s v="Reisekostnader, ikke oppgavepliktig"/>
    <d v="2025-01-31T00:00:00"/>
    <x v="69"/>
    <n v="168"/>
    <x v="3"/>
    <x v="3"/>
  </r>
  <r>
    <n v="110"/>
    <n v="6860"/>
    <s v="Møter, kurs og samlinger"/>
    <d v="2025-01-31T00:00:00"/>
    <x v="70"/>
    <n v="156.63999999999999"/>
    <x v="3"/>
    <x v="3"/>
  </r>
  <r>
    <n v="111"/>
    <n v="7100"/>
    <s v="Bilgodtgjøring"/>
    <d v="2025-01-29T00:00:00"/>
    <x v="71"/>
    <n v="2296"/>
    <x v="3"/>
    <x v="3"/>
  </r>
  <r>
    <n v="111"/>
    <n v="6860"/>
    <s v="Møter, kurs og samlinger"/>
    <d v="2025-01-29T00:00:00"/>
    <x v="72"/>
    <n v="1196"/>
    <x v="5"/>
    <x v="5"/>
  </r>
  <r>
    <n v="112"/>
    <n v="7140"/>
    <s v="Reisekostnader, ikke oppgavepliktig"/>
    <d v="2025-01-31T00:00:00"/>
    <x v="73"/>
    <n v="1799"/>
    <x v="3"/>
    <x v="3"/>
  </r>
  <r>
    <n v="113"/>
    <n v="7140"/>
    <s v="Reisekostnader, ikke oppgavepliktig"/>
    <d v="2025-01-31T00:00:00"/>
    <x v="74"/>
    <n v="1629"/>
    <x v="3"/>
    <x v="3"/>
  </r>
  <r>
    <n v="114"/>
    <n v="7140"/>
    <s v="Reisekostnader, ikke oppgavepliktig"/>
    <d v="2025-02-02T00:00:00"/>
    <x v="75"/>
    <n v="216"/>
    <x v="3"/>
    <x v="3"/>
  </r>
  <r>
    <n v="114"/>
    <n v="7100"/>
    <s v="Bilgodtgjøring"/>
    <d v="2025-02-02T00:00:00"/>
    <x v="76"/>
    <n v="542.5"/>
    <x v="3"/>
    <x v="3"/>
  </r>
  <r>
    <n v="115"/>
    <n v="7700"/>
    <s v="Møter styrende organ"/>
    <d v="2025-01-30T00:00:00"/>
    <x v="77"/>
    <n v="3027"/>
    <x v="8"/>
    <x v="8"/>
  </r>
  <r>
    <n v="116"/>
    <n v="7100"/>
    <s v="Bilgodtgjøring"/>
    <d v="2025-03-04T00:00:00"/>
    <x v="78"/>
    <n v="1280"/>
    <x v="3"/>
    <x v="3"/>
  </r>
  <r>
    <n v="116"/>
    <n v="7140"/>
    <s v="Reisekostnader, ikke oppgavepliktig"/>
    <d v="2025-03-04T00:00:00"/>
    <x v="79"/>
    <n v="637.79"/>
    <x v="3"/>
    <x v="3"/>
  </r>
  <r>
    <n v="117"/>
    <n v="7140"/>
    <s v="Reisekostnader, ikke oppgavepliktig"/>
    <d v="2025-01-31T00:00:00"/>
    <x v="80"/>
    <n v="1547"/>
    <x v="3"/>
    <x v="3"/>
  </r>
  <r>
    <n v="118"/>
    <n v="7100"/>
    <s v="Bilgodtgjøring"/>
    <d v="2025-01-31T00:00:00"/>
    <x v="81"/>
    <n v="910"/>
    <x v="3"/>
    <x v="3"/>
  </r>
  <r>
    <n v="118"/>
    <n v="7140"/>
    <s v="Reisekostnader, ikke oppgavepliktig"/>
    <d v="2025-01-31T00:00:00"/>
    <x v="82"/>
    <n v="912"/>
    <x v="3"/>
    <x v="3"/>
  </r>
  <r>
    <n v="128"/>
    <n v="6420"/>
    <s v="Datatjenester - IT"/>
    <d v="2025-03-03T00:00:00"/>
    <x v="83"/>
    <n v="1010"/>
    <x v="1"/>
    <x v="1"/>
  </r>
  <r>
    <n v="129"/>
    <n v="7770"/>
    <s v="Bank og kortgebyrer"/>
    <d v="2025-03-03T00:00:00"/>
    <x v="84"/>
    <n v="145"/>
    <x v="1"/>
    <x v="1"/>
  </r>
  <r>
    <n v="130"/>
    <n v="7140"/>
    <s v="Reisekostnader, ikke oppgavepliktig"/>
    <d v="2025-01-31T00:00:00"/>
    <x v="85"/>
    <n v="292.8"/>
    <x v="3"/>
    <x v="3"/>
  </r>
  <r>
    <n v="131"/>
    <n v="7140"/>
    <s v="Reisekostnader, ikke oppgavepliktig"/>
    <d v="2025-01-31T00:00:00"/>
    <x v="86"/>
    <n v="1404"/>
    <x v="3"/>
    <x v="3"/>
  </r>
  <r>
    <n v="132"/>
    <n v="5400"/>
    <s v="Arbeidsgiveravgift "/>
    <d v="2025-03-17T00:00:00"/>
    <x v="87"/>
    <n v="268"/>
    <x v="5"/>
    <x v="5"/>
  </r>
  <r>
    <n v="133"/>
    <n v="5400"/>
    <s v="Arbeidsgiveravgift "/>
    <d v="2025-03-17T00:00:00"/>
    <x v="88"/>
    <n v="9947"/>
    <x v="5"/>
    <x v="5"/>
  </r>
  <r>
    <n v="134"/>
    <n v="7140"/>
    <s v="Reisekostnader, ikke oppgavepliktig"/>
    <d v="2025-01-31T00:00:00"/>
    <x v="89"/>
    <n v="3802.03"/>
    <x v="3"/>
    <x v="3"/>
  </r>
  <r>
    <n v="135"/>
    <n v="6300"/>
    <s v="Leie lokaler"/>
    <d v="2025-04-01T00:00:00"/>
    <x v="90"/>
    <n v="14893"/>
    <x v="4"/>
    <x v="4"/>
  </r>
  <r>
    <n v="141"/>
    <n v="7140"/>
    <s v="Reisekostnader, ikke oppgavepliktig"/>
    <d v="2025-02-02T00:00:00"/>
    <x v="91"/>
    <n v="2048"/>
    <x v="3"/>
    <x v="3"/>
  </r>
  <r>
    <n v="142"/>
    <n v="3710"/>
    <s v="Partiskatt"/>
    <d v="2025-02-24T00:00:00"/>
    <x v="92"/>
    <n v="-557"/>
    <x v="2"/>
    <x v="2"/>
  </r>
  <r>
    <n v="143"/>
    <n v="3710"/>
    <s v="Partiskatt"/>
    <d v="2025-03-13T00:00:00"/>
    <x v="29"/>
    <n v="-8478"/>
    <x v="2"/>
    <x v="2"/>
  </r>
  <r>
    <n v="144"/>
    <n v="6420"/>
    <s v="Datatjenester - IT"/>
    <d v="2025-04-01T00:00:00"/>
    <x v="83"/>
    <n v="1006.25"/>
    <x v="1"/>
    <x v="1"/>
  </r>
  <r>
    <n v="144"/>
    <n v="7770"/>
    <s v="Bank og kortgebyrer"/>
    <d v="2025-04-01T00:00:00"/>
    <x v="93"/>
    <n v="127"/>
    <x v="1"/>
    <x v="1"/>
  </r>
  <r>
    <n v="145"/>
    <n v="7140"/>
    <s v="Reisekostnader, ikke oppgavepliktig"/>
    <d v="2025-02-10T00:00:00"/>
    <x v="94"/>
    <n v="28500"/>
    <x v="3"/>
    <x v="3"/>
  </r>
  <r>
    <n v="146"/>
    <n v="7140"/>
    <s v="Reisekostnader, ikke oppgavepliktig"/>
    <d v="2025-01-31T00:00:00"/>
    <x v="95"/>
    <n v="3278"/>
    <x v="3"/>
    <x v="3"/>
  </r>
  <r>
    <n v="152"/>
    <n v="7100"/>
    <s v="Bilgodtgjøring"/>
    <d v="2025-01-31T00:00:00"/>
    <x v="96"/>
    <n v="609"/>
    <x v="3"/>
    <x v="3"/>
  </r>
  <r>
    <n v="152"/>
    <n v="7140"/>
    <s v="Reisekostnader, ikke oppgavepliktig"/>
    <d v="2025-01-31T00:00:00"/>
    <x v="97"/>
    <n v="2218"/>
    <x v="3"/>
    <x v="3"/>
  </r>
  <r>
    <n v="153"/>
    <n v="7140"/>
    <s v="Reisekostnader, ikke oppgavepliktig"/>
    <d v="2025-01-31T00:00:00"/>
    <x v="98"/>
    <n v="798"/>
    <x v="3"/>
    <x v="3"/>
  </r>
  <r>
    <n v="154"/>
    <n v="7700"/>
    <s v="Møter styrende organ"/>
    <d v="2025-03-16T00:00:00"/>
    <x v="99"/>
    <n v="91000"/>
    <x v="7"/>
    <x v="7"/>
  </r>
  <r>
    <n v="155"/>
    <n v="6860"/>
    <s v="Møter, kurs og samlinger"/>
    <d v="2025-03-20T00:00:00"/>
    <x v="100"/>
    <n v="640"/>
    <x v="7"/>
    <x v="7"/>
  </r>
  <r>
    <n v="156"/>
    <n v="7140"/>
    <s v="Reisekostnader, ikke oppgavepliktig"/>
    <d v="2025-03-14T00:00:00"/>
    <x v="101"/>
    <n v="4618"/>
    <x v="7"/>
    <x v="7"/>
  </r>
  <r>
    <n v="164"/>
    <n v="6795"/>
    <s v="Annen fremmed tjeneste, ikke oppgavepliktig"/>
    <d v="2025-05-21T00:00:00"/>
    <x v="102"/>
    <n v="2200"/>
    <x v="9"/>
    <x v="9"/>
  </r>
  <r>
    <n v="166"/>
    <n v="3900"/>
    <s v="Andre inntekter"/>
    <d v="2025-04-08T00:00:00"/>
    <x v="103"/>
    <n v="-37500"/>
    <x v="6"/>
    <x v="6"/>
  </r>
  <r>
    <n v="166"/>
    <n v="3410"/>
    <s v="Statstøtte"/>
    <d v="2025-04-10T00:00:00"/>
    <x v="104"/>
    <n v="-301702.28000000003"/>
    <x v="10"/>
    <x v="10"/>
  </r>
  <r>
    <n v="166"/>
    <n v="3710"/>
    <s v="Partiskatt"/>
    <d v="2025-04-14T00:00:00"/>
    <x v="105"/>
    <n v="-8478"/>
    <x v="2"/>
    <x v="2"/>
  </r>
  <r>
    <n v="167"/>
    <n v="6420"/>
    <s v="Datatjenester - IT"/>
    <d v="2025-05-02T00:00:00"/>
    <x v="83"/>
    <n v="1021.25"/>
    <x v="1"/>
    <x v="1"/>
  </r>
  <r>
    <n v="167"/>
    <n v="7770"/>
    <s v="Bank og kortgebyrer"/>
    <d v="2025-05-02T00:00:00"/>
    <x v="106"/>
    <n v="51"/>
    <x v="1"/>
    <x v="1"/>
  </r>
  <r>
    <n v="168"/>
    <n v="6420"/>
    <s v="Datatjenester - IT"/>
    <d v="2025-06-02T00:00:00"/>
    <x v="83"/>
    <n v="998.75"/>
    <x v="1"/>
    <x v="1"/>
  </r>
  <r>
    <n v="168"/>
    <n v="7770"/>
    <s v="Bank og kortgebyrer"/>
    <d v="2025-06-02T00:00:00"/>
    <x v="106"/>
    <n v="2.5"/>
    <x v="1"/>
    <x v="1"/>
  </r>
  <r>
    <n v="169"/>
    <n v="3710"/>
    <s v="Partiskatt"/>
    <d v="2025-05-13T00:00:00"/>
    <x v="105"/>
    <n v="-8478"/>
    <x v="2"/>
    <x v="2"/>
  </r>
  <r>
    <n v="169"/>
    <n v="3710"/>
    <s v="Partiskatt"/>
    <d v="2025-05-27T00:00:00"/>
    <x v="107"/>
    <n v="-850"/>
    <x v="2"/>
    <x v="2"/>
  </r>
  <r>
    <n v="170"/>
    <n v="6300"/>
    <s v="Leie lokaler"/>
    <d v="2025-07-01T00:00:00"/>
    <x v="108"/>
    <n v="14893"/>
    <x v="4"/>
    <x v="4"/>
  </r>
  <r>
    <n v="171"/>
    <n v="7320"/>
    <s v="annonsering/reklame"/>
    <d v="2025-06-11T00:00:00"/>
    <x v="109"/>
    <n v="18625"/>
    <x v="9"/>
    <x v="9"/>
  </r>
  <r>
    <n v="172"/>
    <n v="7100"/>
    <s v="Bilgodtgjøring"/>
    <d v="2025-05-13T00:00:00"/>
    <x v="110"/>
    <n v="563.20000000000005"/>
    <x v="11"/>
    <x v="11"/>
  </r>
  <r>
    <n v="175"/>
    <n v="7140"/>
    <s v="Reisekostnader, ikke oppgavepliktig"/>
    <d v="2025-06-27T00:00:00"/>
    <x v="111"/>
    <n v="3110"/>
    <x v="9"/>
    <x v="9"/>
  </r>
  <r>
    <n v="176"/>
    <n v="6820"/>
    <s v="Trykksaker"/>
    <d v="2025-06-27T00:00:00"/>
    <x v="112"/>
    <n v="15219"/>
    <x v="9"/>
    <x v="9"/>
  </r>
  <r>
    <n v="177"/>
    <n v="7140"/>
    <s v="Reisekostnader, ikke oppgavepliktig"/>
    <d v="2025-06-28T00:00:00"/>
    <x v="113"/>
    <n v="3035.5"/>
    <x v="9"/>
    <x v="9"/>
  </r>
  <r>
    <n v="178"/>
    <n v="7140"/>
    <s v="Reisekostnader, ikke oppgavepliktig"/>
    <d v="2025-06-04T00:00:00"/>
    <x v="114"/>
    <n v="1315"/>
    <x v="9"/>
    <x v="9"/>
  </r>
  <r>
    <n v="179"/>
    <n v="7140"/>
    <s v="Reisekostnader, ikke oppgavepliktig"/>
    <d v="2025-06-30T00:00:00"/>
    <x v="115"/>
    <n v="6380"/>
    <x v="9"/>
    <x v="9"/>
  </r>
  <r>
    <n v="180"/>
    <n v="7140"/>
    <s v="Reisekostnader, ikke oppgavepliktig"/>
    <d v="2025-06-19T00:00:00"/>
    <x v="116"/>
    <n v="111"/>
    <x v="9"/>
    <x v="9"/>
  </r>
  <r>
    <n v="188"/>
    <n v="7140"/>
    <s v="Reisekostnader, ikke oppgavepliktig"/>
    <d v="2025-06-23T00:00:00"/>
    <x v="117"/>
    <n v="1491"/>
    <x v="9"/>
    <x v="9"/>
  </r>
  <r>
    <n v="189"/>
    <n v="7140"/>
    <s v="Reisekostnader, ikke oppgavepliktig"/>
    <d v="2025-06-20T00:00:00"/>
    <x v="118"/>
    <n v="12123"/>
    <x v="9"/>
    <x v="9"/>
  </r>
  <r>
    <n v="190"/>
    <n v="7140"/>
    <s v="Reisekostnader, ikke oppgavepliktig"/>
    <d v="2025-07-08T00:00:00"/>
    <x v="119"/>
    <n v="1470"/>
    <x v="9"/>
    <x v="9"/>
  </r>
  <r>
    <n v="191"/>
    <n v="7140"/>
    <s v="Reisekostnader, ikke oppgavepliktig"/>
    <d v="2025-07-08T00:00:00"/>
    <x v="120"/>
    <n v="4405"/>
    <x v="9"/>
    <x v="9"/>
  </r>
  <r>
    <n v="195"/>
    <n v="7140"/>
    <s v="Reisekostnader, ikke oppgavepliktig"/>
    <d v="2025-07-16T00:00:00"/>
    <x v="121"/>
    <n v="2399.27"/>
    <x v="9"/>
    <x v="9"/>
  </r>
  <r>
    <n v="196"/>
    <n v="6700"/>
    <s v="Revisjon og regnskapstjenester"/>
    <d v="2025-07-25T00:00:00"/>
    <x v="122"/>
    <n v="37721"/>
    <x v="1"/>
    <x v="1"/>
  </r>
  <r>
    <n v="199"/>
    <n v="6795"/>
    <s v="Annen fremmed tjeneste, ikke oppgavepliktig"/>
    <d v="2025-08-11T00:00:00"/>
    <x v="123"/>
    <n v="5000"/>
    <x v="9"/>
    <x v="9"/>
  </r>
  <r>
    <n v="200"/>
    <n v="7140"/>
    <s v="Reisekostnader, ikke oppgavepliktig"/>
    <d v="2025-08-11T00:00:00"/>
    <x v="124"/>
    <n v="16565"/>
    <x v="11"/>
    <x v="11"/>
  </r>
  <r>
    <n v="201"/>
    <n v="3900"/>
    <s v="Andre inntekter"/>
    <d v="2025-08-19T00:00:00"/>
    <x v="125"/>
    <n v="-1000"/>
    <x v="12"/>
    <x v="12"/>
  </r>
  <r>
    <n v="202"/>
    <n v="3900"/>
    <s v="Andre inntekter"/>
    <d v="2025-08-19T00:00:00"/>
    <x v="126"/>
    <n v="-3000"/>
    <x v="12"/>
    <x v="12"/>
  </r>
  <r>
    <n v="203"/>
    <n v="3900"/>
    <s v="Andre inntekter"/>
    <d v="2025-08-19T00:00:00"/>
    <x v="127"/>
    <n v="-3000"/>
    <x v="12"/>
    <x v="12"/>
  </r>
  <r>
    <n v="204"/>
    <n v="3900"/>
    <s v="Andre inntekter"/>
    <d v="2025-08-19T00:00:00"/>
    <x v="128"/>
    <n v="-3000"/>
    <x v="12"/>
    <x v="12"/>
  </r>
  <r>
    <n v="205"/>
    <n v="3900"/>
    <s v="Andre inntekter"/>
    <d v="2025-08-19T00:00:00"/>
    <x v="129"/>
    <n v="-3000"/>
    <x v="12"/>
    <x v="12"/>
  </r>
  <r>
    <n v="206"/>
    <n v="3900"/>
    <s v="Andre inntekter"/>
    <d v="2025-08-19T00:00:00"/>
    <x v="130"/>
    <n v="-5000"/>
    <x v="12"/>
    <x v="12"/>
  </r>
  <r>
    <n v="207"/>
    <n v="3900"/>
    <s v="Andre inntekter"/>
    <d v="2025-08-19T00:00:00"/>
    <x v="131"/>
    <n v="-5000"/>
    <x v="12"/>
    <x v="12"/>
  </r>
  <r>
    <n v="208"/>
    <n v="3900"/>
    <s v="Andre inntekter"/>
    <d v="2025-08-19T00:00:00"/>
    <x v="132"/>
    <n v="-5000"/>
    <x v="12"/>
    <x v="12"/>
  </r>
  <r>
    <n v="209"/>
    <n v="3900"/>
    <s v="Andre inntekter"/>
    <d v="2025-08-19T00:00:00"/>
    <x v="133"/>
    <n v="-5000"/>
    <x v="12"/>
    <x v="12"/>
  </r>
  <r>
    <n v="210"/>
    <n v="3900"/>
    <s v="Andre inntekter"/>
    <d v="2025-08-19T00:00:00"/>
    <x v="134"/>
    <n v="-5000"/>
    <x v="12"/>
    <x v="12"/>
  </r>
  <r>
    <n v="211"/>
    <n v="3900"/>
    <s v="Andre inntekter"/>
    <d v="2025-08-19T00:00:00"/>
    <x v="135"/>
    <n v="-5000"/>
    <x v="12"/>
    <x v="12"/>
  </r>
  <r>
    <n v="212"/>
    <n v="3900"/>
    <s v="Andre inntekter"/>
    <d v="2025-08-19T00:00:00"/>
    <x v="136"/>
    <n v="-10000"/>
    <x v="12"/>
    <x v="12"/>
  </r>
  <r>
    <n v="213"/>
    <n v="3900"/>
    <s v="Andre inntekter"/>
    <d v="2025-08-19T00:00:00"/>
    <x v="137"/>
    <n v="-10000"/>
    <x v="12"/>
    <x v="12"/>
  </r>
  <r>
    <n v="214"/>
    <n v="3900"/>
    <s v="Andre inntekter"/>
    <d v="2025-08-19T00:00:00"/>
    <x v="138"/>
    <n v="-10000"/>
    <x v="12"/>
    <x v="12"/>
  </r>
  <r>
    <n v="215"/>
    <n v="3900"/>
    <s v="Andre inntekter"/>
    <d v="2025-08-19T00:00:00"/>
    <x v="139"/>
    <n v="-10000"/>
    <x v="12"/>
    <x v="12"/>
  </r>
  <r>
    <n v="216"/>
    <n v="3900"/>
    <s v="Andre inntekter"/>
    <d v="2025-08-19T00:00:00"/>
    <x v="140"/>
    <n v="-10000"/>
    <x v="12"/>
    <x v="12"/>
  </r>
  <r>
    <n v="217"/>
    <n v="3900"/>
    <s v="Andre inntekter"/>
    <d v="2025-08-19T00:00:00"/>
    <x v="141"/>
    <n v="-10000"/>
    <x v="12"/>
    <x v="12"/>
  </r>
  <r>
    <n v="218"/>
    <n v="3900"/>
    <s v="Andre inntekter"/>
    <d v="2025-08-19T00:00:00"/>
    <x v="142"/>
    <n v="-15000"/>
    <x v="12"/>
    <x v="12"/>
  </r>
  <r>
    <n v="219"/>
    <n v="3900"/>
    <s v="Andre inntekter"/>
    <d v="2025-08-19T00:00:00"/>
    <x v="143"/>
    <n v="-20000"/>
    <x v="12"/>
    <x v="12"/>
  </r>
  <r>
    <n v="220"/>
    <n v="3900"/>
    <s v="Andre inntekter"/>
    <d v="2025-08-19T00:00:00"/>
    <x v="144"/>
    <n v="-40000"/>
    <x v="12"/>
    <x v="12"/>
  </r>
  <r>
    <n v="221"/>
    <n v="3900"/>
    <s v="Andre inntekter"/>
    <d v="2025-08-19T00:00:00"/>
    <x v="145"/>
    <n v="-40000"/>
    <x v="12"/>
    <x v="12"/>
  </r>
  <r>
    <n v="222"/>
    <n v="6420"/>
    <s v="Datatjenester - IT"/>
    <d v="2025-07-01T00:00:00"/>
    <x v="83"/>
    <n v="998.75"/>
    <x v="1"/>
    <x v="1"/>
  </r>
  <r>
    <n v="222"/>
    <n v="6420"/>
    <s v="Datatjenester - IT"/>
    <d v="2025-08-01T00:00:00"/>
    <x v="83"/>
    <n v="1013.75"/>
    <x v="1"/>
    <x v="1"/>
  </r>
  <r>
    <n v="223"/>
    <n v="7770"/>
    <s v="Bank og kortgebyrer"/>
    <d v="2025-07-01T00:00:00"/>
    <x v="106"/>
    <n v="57"/>
    <x v="1"/>
    <x v="1"/>
  </r>
  <r>
    <n v="223"/>
    <n v="7770"/>
    <s v="Bank og kortgebyrer"/>
    <d v="2025-08-01T00:00:00"/>
    <x v="106"/>
    <n v="24"/>
    <x v="1"/>
    <x v="1"/>
  </r>
  <r>
    <n v="224"/>
    <n v="3943"/>
    <s v="Gaver og bidrag"/>
    <d v="2025-07-28T00:00:00"/>
    <x v="146"/>
    <n v="-1500"/>
    <x v="6"/>
    <x v="6"/>
  </r>
  <r>
    <n v="224"/>
    <n v="3943"/>
    <s v="Gaver og bidrag"/>
    <d v="2025-07-28T00:00:00"/>
    <x v="147"/>
    <n v="-525"/>
    <x v="6"/>
    <x v="6"/>
  </r>
  <r>
    <n v="229"/>
    <n v="3710"/>
    <s v="Partiskatt"/>
    <d v="2025-06-13T00:00:00"/>
    <x v="105"/>
    <n v="-8478"/>
    <x v="2"/>
    <x v="2"/>
  </r>
  <r>
    <n v="229"/>
    <n v="3930"/>
    <s v="Valgkampstøtte"/>
    <d v="2025-06-13T00:00:00"/>
    <x v="148"/>
    <n v="-35000"/>
    <x v="12"/>
    <x v="12"/>
  </r>
  <r>
    <n v="230"/>
    <n v="3710"/>
    <s v="Partiskatt"/>
    <d v="2025-07-14T00:00:00"/>
    <x v="105"/>
    <n v="-8478"/>
    <x v="2"/>
    <x v="2"/>
  </r>
  <r>
    <n v="231"/>
    <n v="3710"/>
    <s v="Partiskatt"/>
    <d v="2025-08-13T00:00:00"/>
    <x v="105"/>
    <n v="-8478"/>
    <x v="2"/>
    <x v="2"/>
  </r>
  <r>
    <n v="233"/>
    <n v="7320"/>
    <s v="annonsering/reklame"/>
    <d v="2025-08-19T00:00:00"/>
    <x v="149"/>
    <n v="5687.5"/>
    <x v="9"/>
    <x v="9"/>
  </r>
  <r>
    <n v="234"/>
    <n v="7320"/>
    <s v="annonsering/reklame"/>
    <d v="2025-08-19T00:00:00"/>
    <x v="150"/>
    <n v="22886.25"/>
    <x v="9"/>
    <x v="9"/>
  </r>
  <r>
    <n v="235"/>
    <n v="6820"/>
    <s v="Trykksaker"/>
    <d v="2025-08-19T00:00:00"/>
    <x v="151"/>
    <n v="2313"/>
    <x v="9"/>
    <x v="9"/>
  </r>
  <r>
    <n v="236"/>
    <n v="7100"/>
    <s v="Bilgodtgjøring"/>
    <d v="2025-07-31T00:00:00"/>
    <x v="152"/>
    <n v="4012"/>
    <x v="9"/>
    <x v="9"/>
  </r>
  <r>
    <n v="236"/>
    <n v="7140"/>
    <s v="Reisekostnader, ikke oppgavepliktig"/>
    <d v="2025-07-31T00:00:00"/>
    <x v="153"/>
    <n v="836.6"/>
    <x v="9"/>
    <x v="9"/>
  </r>
  <r>
    <n v="236"/>
    <n v="7150"/>
    <s v="Diettkostnad, oppgavepliktig"/>
    <d v="2025-07-31T00:00:00"/>
    <x v="154"/>
    <n v="6370"/>
    <x v="9"/>
    <x v="9"/>
  </r>
  <r>
    <n v="237"/>
    <n v="7140"/>
    <s v="Reisekostnader, ikke oppgavepliktig"/>
    <d v="2025-06-29T00:00:00"/>
    <x v="155"/>
    <n v="5350"/>
    <x v="11"/>
    <x v="11"/>
  </r>
  <r>
    <n v="238"/>
    <n v="7450"/>
    <s v="Bevilgninger/bidrag"/>
    <d v="2025-08-20T00:00:00"/>
    <x v="156"/>
    <n v="10000"/>
    <x v="5"/>
    <x v="5"/>
  </r>
  <r>
    <n v="239"/>
    <n v="6781"/>
    <s v="Lønn ved faktura"/>
    <d v="2025-08-07T00:00:00"/>
    <x v="157"/>
    <n v="151380"/>
    <x v="13"/>
    <x v="13"/>
  </r>
  <r>
    <n v="244"/>
    <n v="6820"/>
    <s v="Trykksaker"/>
    <d v="2025-08-25T00:00:00"/>
    <x v="158"/>
    <n v="1813"/>
    <x v="9"/>
    <x v="9"/>
  </r>
  <r>
    <n v="245"/>
    <n v="7140"/>
    <s v="Reisekostnader, ikke oppgavepliktig"/>
    <d v="2025-08-22T00:00:00"/>
    <x v="159"/>
    <n v="2004.41"/>
    <x v="9"/>
    <x v="9"/>
  </r>
  <r>
    <n v="249"/>
    <n v="6781"/>
    <s v="Lønn ved faktura"/>
    <d v="2025-08-22T00:00:00"/>
    <x v="160"/>
    <n v="96243"/>
    <x v="9"/>
    <x v="9"/>
  </r>
  <r>
    <n v="250"/>
    <n v="7320"/>
    <s v="annonsering/reklame"/>
    <d v="2025-08-22T00:00:00"/>
    <x v="161"/>
    <n v="24188"/>
    <x v="9"/>
    <x v="9"/>
  </r>
  <r>
    <n v="254"/>
    <n v="3400"/>
    <s v="Fylkeskommunal støtte"/>
    <d v="2025-08-27T00:00:00"/>
    <x v="162"/>
    <n v="-242208"/>
    <x v="14"/>
    <x v="14"/>
  </r>
  <r>
    <n v="256"/>
    <n v="7320"/>
    <s v="annonsering/reklame"/>
    <d v="2025-08-31T00:00:00"/>
    <x v="163"/>
    <n v="13905"/>
    <x v="9"/>
    <x v="9"/>
  </r>
  <r>
    <n v="257"/>
    <n v="7320"/>
    <s v="annonsering/reklame"/>
    <d v="2025-08-30T00:00:00"/>
    <x v="164"/>
    <n v="12000"/>
    <x v="9"/>
    <x v="9"/>
  </r>
  <r>
    <n v="258"/>
    <n v="7140"/>
    <s v="Reisekostnader, ikke oppgavepliktig"/>
    <d v="2025-08-25T00:00:00"/>
    <x v="165"/>
    <n v="1230"/>
    <x v="9"/>
    <x v="9"/>
  </r>
  <r>
    <n v="259"/>
    <n v="6820"/>
    <s v="Trykksaker"/>
    <d v="2025-08-28T00:00:00"/>
    <x v="166"/>
    <n v="4109"/>
    <x v="9"/>
    <x v="9"/>
  </r>
  <r>
    <n v="260"/>
    <n v="7320"/>
    <s v="annonsering/reklame"/>
    <d v="2025-08-27T00:00:00"/>
    <x v="167"/>
    <n v="7500"/>
    <x v="9"/>
    <x v="9"/>
  </r>
  <r>
    <n v="261"/>
    <n v="7320"/>
    <s v="annonsering/reklame"/>
    <d v="2025-08-26T00:00:00"/>
    <x v="168"/>
    <n v="2562.5"/>
    <x v="9"/>
    <x v="9"/>
  </r>
  <r>
    <n v="262"/>
    <n v="7320"/>
    <s v="annonsering/reklame"/>
    <d v="2025-08-26T00:00:00"/>
    <x v="169"/>
    <n v="5687.5"/>
    <x v="9"/>
    <x v="9"/>
  </r>
  <r>
    <n v="268"/>
    <n v="6420"/>
    <s v="Datatjenester - IT"/>
    <d v="2025-09-02T00:00:00"/>
    <x v="83"/>
    <n v="1021.25"/>
    <x v="1"/>
    <x v="1"/>
  </r>
  <r>
    <n v="268"/>
    <n v="7770"/>
    <s v="Bank og kortgebyrer"/>
    <d v="2025-09-02T00:00:00"/>
    <x v="106"/>
    <n v="67"/>
    <x v="1"/>
    <x v="1"/>
  </r>
  <r>
    <n v="270"/>
    <n v="3900"/>
    <s v="Andre inntekter"/>
    <d v="2025-09-04T00:00:00"/>
    <x v="170"/>
    <n v="-10000"/>
    <x v="12"/>
    <x v="12"/>
  </r>
  <r>
    <n v="277"/>
    <n v="6820"/>
    <s v="Trykksaker"/>
    <d v="2025-09-04T00:00:00"/>
    <x v="171"/>
    <n v="5688"/>
    <x v="9"/>
    <x v="9"/>
  </r>
  <r>
    <n v="278"/>
    <n v="7140"/>
    <s v="Reisekostnader, ikke oppgavepliktig"/>
    <d v="2025-09-10T00:00:00"/>
    <x v="172"/>
    <n v="1426.5"/>
    <x v="9"/>
    <x v="9"/>
  </r>
  <r>
    <n v="278"/>
    <n v="6490"/>
    <s v="Annen leiekostnad"/>
    <d v="2025-09-10T00:00:00"/>
    <x v="173"/>
    <n v="687.5"/>
    <x v="9"/>
    <x v="9"/>
  </r>
  <r>
    <n v="279"/>
    <n v="7320"/>
    <s v="annonsering/reklame"/>
    <d v="2025-08-31T00:00:00"/>
    <x v="174"/>
    <n v="4807.6899999999996"/>
    <x v="9"/>
    <x v="9"/>
  </r>
  <r>
    <n v="280"/>
    <n v="7320"/>
    <s v="annonsering/reklame"/>
    <d v="2025-08-31T00:00:00"/>
    <x v="175"/>
    <n v="21318.2"/>
    <x v="9"/>
    <x v="9"/>
  </r>
  <r>
    <n v="281"/>
    <n v="7140"/>
    <s v="Reisekostnader, ikke oppgavepliktig"/>
    <d v="2025-08-30T00:00:00"/>
    <x v="176"/>
    <n v="1485"/>
    <x v="9"/>
    <x v="9"/>
  </r>
  <r>
    <n v="282"/>
    <n v="7320"/>
    <s v="annonsering/reklame"/>
    <d v="2025-08-31T00:00:00"/>
    <x v="177"/>
    <n v="33343.75"/>
    <x v="9"/>
    <x v="9"/>
  </r>
  <r>
    <n v="283"/>
    <n v="7320"/>
    <s v="annonsering/reklame"/>
    <d v="2025-08-31T00:00:00"/>
    <x v="169"/>
    <n v="9550"/>
    <x v="9"/>
    <x v="9"/>
  </r>
  <r>
    <n v="285"/>
    <n v="7140"/>
    <s v="Reisekostnader, ikke oppgavepliktig"/>
    <d v="2025-09-01T00:00:00"/>
    <x v="178"/>
    <n v="4530"/>
    <x v="9"/>
    <x v="9"/>
  </r>
  <r>
    <n v="285"/>
    <n v="6800"/>
    <s v="Kontorrekvisita"/>
    <d v="2025-09-01T00:00:00"/>
    <x v="179"/>
    <n v="40"/>
    <x v="9"/>
    <x v="9"/>
  </r>
  <r>
    <n v="285"/>
    <n v="7150"/>
    <s v="Diettkostnad, oppgavepliktig"/>
    <d v="2025-09-01T00:00:00"/>
    <x v="180"/>
    <n v="3252"/>
    <x v="9"/>
    <x v="9"/>
  </r>
  <r>
    <n v="286"/>
    <n v="7150"/>
    <s v="Diettkostnad, oppgavepliktig"/>
    <d v="2025-06-17T00:00:00"/>
    <x v="181"/>
    <n v="4202"/>
    <x v="9"/>
    <x v="9"/>
  </r>
  <r>
    <n v="287"/>
    <n v="7100"/>
    <s v="Bilgodtgjøring"/>
    <d v="2025-08-13T00:00:00"/>
    <x v="182"/>
    <n v="896"/>
    <x v="9"/>
    <x v="9"/>
  </r>
  <r>
    <n v="293"/>
    <n v="7320"/>
    <s v="annonsering/reklame"/>
    <d v="2025-09-09T00:00:00"/>
    <x v="183"/>
    <n v="6056.8"/>
    <x v="9"/>
    <x v="9"/>
  </r>
  <r>
    <n v="294"/>
    <n v="7140"/>
    <s v="Reisekostnader, ikke oppgavepliktig"/>
    <d v="2025-09-08T00:00:00"/>
    <x v="184"/>
    <n v="2305.19"/>
    <x v="9"/>
    <x v="9"/>
  </r>
  <r>
    <n v="295"/>
    <n v="7430"/>
    <s v="Gave, ikke fradragsberettiget"/>
    <d v="2025-09-02T00:00:00"/>
    <x v="185"/>
    <n v="677"/>
    <x v="5"/>
    <x v="5"/>
  </r>
  <r>
    <n v="296"/>
    <n v="7320"/>
    <s v="annonsering/reklame"/>
    <d v="2025-09-09T00:00:00"/>
    <x v="186"/>
    <n v="11781.25"/>
    <x v="9"/>
    <x v="9"/>
  </r>
  <r>
    <n v="297"/>
    <n v="6940"/>
    <s v="Porto"/>
    <d v="2025-08-20T00:00:00"/>
    <x v="187"/>
    <n v="276"/>
    <x v="9"/>
    <x v="9"/>
  </r>
  <r>
    <n v="303"/>
    <n v="7320"/>
    <s v="annonsering/reklame"/>
    <d v="2025-09-16T00:00:00"/>
    <x v="188"/>
    <n v="3750"/>
    <x v="9"/>
    <x v="9"/>
  </r>
  <r>
    <n v="304"/>
    <n v="7320"/>
    <s v="annonsering/reklame"/>
    <d v="2025-09-16T00:00:00"/>
    <x v="189"/>
    <n v="7692.31"/>
    <x v="9"/>
    <x v="9"/>
  </r>
  <r>
    <n v="305"/>
    <n v="7140"/>
    <s v="Reisekostnader, ikke oppgavepliktig"/>
    <d v="2025-09-04T00:00:00"/>
    <x v="190"/>
    <n v="4991"/>
    <x v="9"/>
    <x v="9"/>
  </r>
  <r>
    <n v="306"/>
    <n v="7140"/>
    <s v="Reisekostnader, ikke oppgavepliktig"/>
    <d v="2025-09-11T00:00:00"/>
    <x v="191"/>
    <n v="1980"/>
    <x v="9"/>
    <x v="9"/>
  </r>
  <r>
    <n v="307"/>
    <n v="7320"/>
    <s v="annonsering/reklame"/>
    <d v="2025-08-29T00:00:00"/>
    <x v="192"/>
    <n v="6931.79"/>
    <x v="9"/>
    <x v="9"/>
  </r>
  <r>
    <n v="308"/>
    <n v="6940"/>
    <s v="Porto"/>
    <d v="2025-09-10T00:00:00"/>
    <x v="193"/>
    <n v="162"/>
    <x v="9"/>
    <x v="9"/>
  </r>
  <r>
    <n v="309"/>
    <n v="7100"/>
    <s v="Bilgodtgjøring"/>
    <d v="2025-09-16T00:00:00"/>
    <x v="194"/>
    <n v="2296"/>
    <x v="15"/>
    <x v="15"/>
  </r>
  <r>
    <n v="309"/>
    <n v="7150"/>
    <s v="Diettkostnad, oppgavepliktig"/>
    <d v="2025-09-16T00:00:00"/>
    <x v="195"/>
    <n v="1626"/>
    <x v="15"/>
    <x v="15"/>
  </r>
  <r>
    <n v="310"/>
    <n v="7430"/>
    <s v="Gave, ikke fradragsberettiget"/>
    <d v="2025-09-11T00:00:00"/>
    <x v="196"/>
    <n v="675"/>
    <x v="5"/>
    <x v="5"/>
  </r>
  <r>
    <n v="311"/>
    <n v="7140"/>
    <s v="Reisekostnader, ikke oppgavepliktig"/>
    <d v="2025-09-05T00:00:00"/>
    <x v="197"/>
    <n v="1557"/>
    <x v="9"/>
    <x v="9"/>
  </r>
  <r>
    <n v="312"/>
    <n v="7140"/>
    <s v="Reisekostnader, ikke oppgavepliktig"/>
    <d v="2025-09-09T00:00:00"/>
    <x v="198"/>
    <n v="1466"/>
    <x v="9"/>
    <x v="9"/>
  </r>
  <r>
    <n v="313"/>
    <n v="6860"/>
    <s v="Møter, kurs og samlinger"/>
    <d v="2025-09-15T00:00:00"/>
    <x v="199"/>
    <n v="4023"/>
    <x v="9"/>
    <x v="9"/>
  </r>
  <r>
    <n v="314"/>
    <n v="7320"/>
    <s v="annonsering/reklame"/>
    <d v="2025-09-13T00:00:00"/>
    <x v="200"/>
    <n v="1000"/>
    <x v="9"/>
    <x v="9"/>
  </r>
  <r>
    <n v="315"/>
    <n v="7140"/>
    <s v="Reisekostnader, ikke oppgavepliktig"/>
    <d v="2025-09-12T00:00:00"/>
    <x v="201"/>
    <n v="1718.92"/>
    <x v="9"/>
    <x v="9"/>
  </r>
  <r>
    <n v="316"/>
    <n v="7100"/>
    <s v="Bilgodtgjøring"/>
    <d v="2025-05-01T00:00:00"/>
    <x v="202"/>
    <n v="1623.5"/>
    <x v="9"/>
    <x v="9"/>
  </r>
  <r>
    <n v="316"/>
    <n v="6300"/>
    <s v="Leie lokaler"/>
    <d v="2025-05-01T00:00:00"/>
    <x v="203"/>
    <n v="417"/>
    <x v="9"/>
    <x v="9"/>
  </r>
  <r>
    <n v="316"/>
    <n v="7140"/>
    <s v="Reisekostnader, ikke oppgavepliktig"/>
    <d v="2025-05-01T00:00:00"/>
    <x v="204"/>
    <n v="2697"/>
    <x v="9"/>
    <x v="9"/>
  </r>
  <r>
    <n v="329"/>
    <n v="6300"/>
    <s v="Leie lokaler"/>
    <d v="2025-10-01T00:00:00"/>
    <x v="205"/>
    <n v="14893"/>
    <x v="4"/>
    <x v="4"/>
  </r>
  <r>
    <n v="330"/>
    <n v="7100"/>
    <s v="Bilgodtgjøring"/>
    <d v="2025-08-26T00:00:00"/>
    <x v="206"/>
    <n v="1296"/>
    <x v="9"/>
    <x v="9"/>
  </r>
  <r>
    <n v="330"/>
    <n v="7140"/>
    <s v="Reisekostnader, ikke oppgavepliktig"/>
    <d v="2025-08-26T00:00:00"/>
    <x v="207"/>
    <n v="1596"/>
    <x v="9"/>
    <x v="9"/>
  </r>
  <r>
    <n v="330"/>
    <n v="7150"/>
    <s v="Diettkostnad, oppgavepliktig"/>
    <d v="2025-08-26T00:00:00"/>
    <x v="208"/>
    <n v="678"/>
    <x v="9"/>
    <x v="9"/>
  </r>
  <r>
    <n v="334"/>
    <n v="7100"/>
    <s v="Bilgodtgjøring"/>
    <d v="2025-09-08T00:00:00"/>
    <x v="209"/>
    <n v="896"/>
    <x v="9"/>
    <x v="9"/>
  </r>
  <r>
    <n v="334"/>
    <n v="7140"/>
    <s v="Reisekostnader, ikke oppgavepliktig"/>
    <d v="2025-09-08T00:00:00"/>
    <x v="210"/>
    <n v="1664.08"/>
    <x v="9"/>
    <x v="9"/>
  </r>
  <r>
    <n v="335"/>
    <n v="6420"/>
    <s v="Datatjenester - IT"/>
    <d v="2025-09-30T00:00:00"/>
    <x v="211"/>
    <n v="3625"/>
    <x v="16"/>
    <x v="16"/>
  </r>
  <r>
    <n v="336"/>
    <n v="7100"/>
    <s v="Bilgodtgjøring"/>
    <d v="2025-08-25T00:00:00"/>
    <x v="212"/>
    <n v="1169"/>
    <x v="9"/>
    <x v="9"/>
  </r>
  <r>
    <n v="336"/>
    <n v="7140"/>
    <s v="Reisekostnader, ikke oppgavepliktig"/>
    <d v="2025-08-25T00:00:00"/>
    <x v="213"/>
    <n v="3692"/>
    <x v="9"/>
    <x v="9"/>
  </r>
  <r>
    <n v="337"/>
    <n v="3710"/>
    <s v="Partiskatt"/>
    <d v="2025-09-15T00:00:00"/>
    <x v="105"/>
    <n v="-8478"/>
    <x v="2"/>
    <x v="2"/>
  </r>
  <r>
    <n v="337"/>
    <n v="3400"/>
    <s v="Fylkeskommunal støtte"/>
    <d v="2025-09-23T00:00:00"/>
    <x v="162"/>
    <n v="-242208"/>
    <x v="14"/>
    <x v="14"/>
  </r>
  <r>
    <n v="345"/>
    <n v="6420"/>
    <s v="Datatjenester - IT"/>
    <d v="2025-10-01T00:00:00"/>
    <x v="214"/>
    <n v="3695"/>
    <x v="16"/>
    <x v="16"/>
  </r>
  <r>
    <n v="346"/>
    <n v="6300"/>
    <s v="Leie lokaler"/>
    <d v="2025-09-30T00:00:00"/>
    <x v="215"/>
    <n v="4000"/>
    <x v="9"/>
    <x v="9"/>
  </r>
  <r>
    <n v="347"/>
    <n v="7320"/>
    <s v="annonsering/reklame"/>
    <d v="2025-10-01T00:00:00"/>
    <x v="216"/>
    <n v="39984.379999999997"/>
    <x v="9"/>
    <x v="9"/>
  </r>
  <r>
    <n v="351"/>
    <n v="3150"/>
    <s v="Egenandel årsmøte"/>
    <d v="2025-10-22T00:00:00"/>
    <x v="217"/>
    <n v="1700"/>
    <x v="0"/>
    <x v="0"/>
  </r>
  <r>
    <n v="352"/>
    <n v="6420"/>
    <s v="Datatjenester - IT"/>
    <d v="2025-10-01T00:00:00"/>
    <x v="34"/>
    <n v="1058.75"/>
    <x v="1"/>
    <x v="1"/>
  </r>
  <r>
    <n v="352"/>
    <n v="7770"/>
    <s v="Bank og kortgebyrer"/>
    <d v="2025-10-01T00:00:00"/>
    <x v="106"/>
    <n v="147.5"/>
    <x v="1"/>
    <x v="1"/>
  </r>
  <r>
    <n v="353"/>
    <n v="6420"/>
    <s v="Datatjenester - IT"/>
    <d v="2025-11-03T00:00:00"/>
    <x v="83"/>
    <n v="1084.96"/>
    <x v="1"/>
    <x v="1"/>
  </r>
  <r>
    <n v="353"/>
    <n v="7770"/>
    <s v="Bank og kortgebyrer"/>
    <d v="2025-11-03T00:00:00"/>
    <x v="218"/>
    <n v="76.5"/>
    <x v="1"/>
    <x v="1"/>
  </r>
  <r>
    <n v="354"/>
    <n v="8155"/>
    <s v="Rentekostnad leverandørgjeld"/>
    <d v="2025-10-15T00:00:00"/>
    <x v="219"/>
    <n v="44.47"/>
    <x v="5"/>
    <x v="5"/>
  </r>
  <r>
    <n v="363"/>
    <n v="3710"/>
    <s v="Partiskatt"/>
    <d v="2025-10-01T00:00:00"/>
    <x v="220"/>
    <n v="-1684"/>
    <x v="2"/>
    <x v="2"/>
  </r>
  <r>
    <n v="363"/>
    <n v="3710"/>
    <s v="Partiskatt"/>
    <d v="2025-10-13T00:00:00"/>
    <x v="105"/>
    <n v="-8478"/>
    <x v="2"/>
    <x v="2"/>
  </r>
  <r>
    <n v="364"/>
    <n v="6940"/>
    <s v="Porto"/>
    <d v="2025-11-07T00:00:00"/>
    <x v="221"/>
    <n v="58"/>
    <x v="9"/>
    <x v="9"/>
  </r>
  <r>
    <n v="365"/>
    <n v="6860"/>
    <s v="Møter, kurs og samlinger"/>
    <d v="2025-10-15T00:00:00"/>
    <x v="222"/>
    <n v="20000"/>
    <x v="11"/>
    <x v="11"/>
  </r>
  <r>
    <n v="366"/>
    <n v="6795"/>
    <s v="Annen fremmed tjeneste, ikke oppgavepliktig"/>
    <d v="2025-09-13T00:00:00"/>
    <x v="223"/>
    <n v="11100"/>
    <x v="9"/>
    <x v="9"/>
  </r>
  <r>
    <n v="372"/>
    <n v="6781"/>
    <s v="Lønn ved faktura"/>
    <d v="2025-11-21T00:00:00"/>
    <x v="224"/>
    <n v="210013"/>
    <x v="13"/>
    <x v="13"/>
  </r>
  <r>
    <n v="373"/>
    <n v="6420"/>
    <s v="Datatjenester - IT"/>
    <d v="2025-11-23T00:00:00"/>
    <x v="225"/>
    <n v="1020"/>
    <x v="1"/>
    <x v="1"/>
  </r>
  <r>
    <n v="374"/>
    <n v="6700"/>
    <s v="Revisjon og regnskapstjenester"/>
    <d v="2025-11-24T00:00:00"/>
    <x v="226"/>
    <n v="39727"/>
    <x v="1"/>
    <x v="1"/>
  </r>
  <r>
    <n v="375"/>
    <n v="3710"/>
    <s v="Partiskatt"/>
    <d v="2025-11-12T00:00:00"/>
    <x v="227"/>
    <n v="-850"/>
    <x v="2"/>
    <x v="2"/>
  </r>
  <r>
    <n v="375"/>
    <n v="3710"/>
    <s v="Partiskatt"/>
    <d v="2025-11-13T00:00:00"/>
    <x v="105"/>
    <n v="-8797"/>
    <x v="2"/>
    <x v="2"/>
  </r>
  <r>
    <n v="375"/>
    <n v="3710"/>
    <s v="Partiskatt"/>
    <d v="2025-11-26T00:00:00"/>
    <x v="228"/>
    <n v="-4500"/>
    <x v="2"/>
    <x v="2"/>
  </r>
  <r>
    <n v="379"/>
    <n v="6420"/>
    <s v="Datatjenester - IT"/>
    <d v="2025-12-01T00:00:00"/>
    <x v="83"/>
    <n v="1013.75"/>
    <x v="1"/>
    <x v="1"/>
  </r>
  <r>
    <n v="379"/>
    <n v="7770"/>
    <s v="Bank og kortgebyrer"/>
    <d v="2025-12-01T00:00:00"/>
    <x v="218"/>
    <n v="210.5"/>
    <x v="1"/>
    <x v="1"/>
  </r>
  <r>
    <n v="380"/>
    <n v="3920"/>
    <s v="Medlemskontingenter"/>
    <d v="2025-12-04T00:00:00"/>
    <x v="229"/>
    <n v="-101325"/>
    <x v="17"/>
    <x v="17"/>
  </r>
  <r>
    <n v="381"/>
    <n v="6420"/>
    <s v="Datatjenester - IT"/>
    <d v="2025-12-31T00:00:00"/>
    <x v="230"/>
    <n v="3300"/>
    <x v="16"/>
    <x v="16"/>
  </r>
  <r>
    <n v="382"/>
    <n v="6860"/>
    <s v="Møter, kurs og samlinger"/>
    <d v="2025-12-31T00:00:00"/>
    <x v="231"/>
    <n v="7500"/>
    <x v="15"/>
    <x v="15"/>
  </r>
  <r>
    <n v="383"/>
    <n v="6750"/>
    <s v="Datakostnad"/>
    <d v="2025-12-17T00:00:00"/>
    <x v="232"/>
    <n v="2575"/>
    <x v="16"/>
    <x v="16"/>
  </r>
  <r>
    <n v="384"/>
    <n v="7100"/>
    <s v="Bilgodtgjøring"/>
    <d v="2025-08-08T00:00:00"/>
    <x v="233"/>
    <n v="2149"/>
    <x v="9"/>
    <x v="9"/>
  </r>
  <r>
    <n v="384"/>
    <n v="7140"/>
    <s v="Reisekostnader, ikke oppgavepliktig"/>
    <d v="2025-08-08T00:00:00"/>
    <x v="234"/>
    <n v="324"/>
    <x v="9"/>
    <x v="9"/>
  </r>
  <r>
    <n v="385"/>
    <n v="3710"/>
    <s v="Partiskatt"/>
    <d v="2025-12-12T00:00:00"/>
    <x v="235"/>
    <n v="-1124"/>
    <x v="2"/>
    <x v="2"/>
  </r>
  <r>
    <n v="385"/>
    <n v="3710"/>
    <s v="Partiskatt"/>
    <d v="2025-12-15T00:00:00"/>
    <x v="105"/>
    <n v="-8478"/>
    <x v="2"/>
    <x v="2"/>
  </r>
  <r>
    <n v="386"/>
    <n v="3943"/>
    <s v="Gaver og bidrag"/>
    <d v="2025-12-11T00:00:00"/>
    <x v="236"/>
    <n v="-1900"/>
    <x v="6"/>
    <x v="6"/>
  </r>
  <r>
    <n v="386"/>
    <n v="3943"/>
    <s v="Gaver og bidrag"/>
    <d v="2025-12-11T00:00:00"/>
    <x v="237"/>
    <n v="-100"/>
    <x v="6"/>
    <x v="6"/>
  </r>
  <r>
    <n v="387"/>
    <n v="8050"/>
    <s v="Annen renteinntekt"/>
    <d v="2025-12-31T00:00:00"/>
    <x v="238"/>
    <n v="-7.09"/>
    <x v="6"/>
    <x v="6"/>
  </r>
  <r>
    <n v="388"/>
    <n v="3710"/>
    <s v="Partiskatt"/>
    <d v="2025-12-31T00:00:00"/>
    <x v="239"/>
    <n v="-1000"/>
    <x v="2"/>
    <x v="2"/>
  </r>
  <r>
    <n v="388"/>
    <n v="7770"/>
    <s v="Bank og kortgebyrer"/>
    <d v="2025-12-31T00:00:00"/>
    <x v="240"/>
    <n v="17.5"/>
    <x v="1"/>
    <x v="1"/>
  </r>
  <r>
    <m/>
    <m/>
    <m/>
    <m/>
    <x v="241"/>
    <m/>
    <x v="18"/>
    <x v="1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DB0C35-E89C-46A7-BAFC-790D0D0B8F41}" name="Pivottabell2" cacheId="33" applyNumberFormats="0" applyBorderFormats="0" applyFontFormats="0" applyPatternFormats="0" applyAlignmentFormats="0" applyWidthHeightFormats="1" dataCaption="Verdier" updatedVersion="8" minRefreshableVersion="3" useAutoFormatting="1" itemPrintTitles="1" createdVersion="8" indent="0" multipleFieldFilters="0">
  <location ref="A3:B284" firstHeaderRow="1" firstDataRow="1" firstDataCol="1"/>
  <pivotFields count="8">
    <pivotField showAll="0"/>
    <pivotField showAll="0"/>
    <pivotField showAll="0"/>
    <pivotField showAll="0"/>
    <pivotField axis="axisRow" showAll="0">
      <items count="243">
        <item x="9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33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70"/>
        <item x="217"/>
        <item x="195"/>
        <item x="36"/>
        <item x="37"/>
        <item x="88"/>
        <item x="87"/>
        <item x="150"/>
        <item x="186"/>
        <item x="220"/>
        <item x="216"/>
        <item x="149"/>
        <item x="236"/>
        <item x="146"/>
        <item x="163"/>
        <item x="159"/>
        <item x="169"/>
        <item x="196"/>
        <item x="185"/>
        <item x="153"/>
        <item x="230"/>
        <item x="189"/>
        <item x="174"/>
        <item x="105"/>
        <item x="212"/>
        <item x="213"/>
        <item x="114"/>
        <item x="200"/>
        <item x="164"/>
        <item x="26"/>
        <item x="35"/>
        <item x="106"/>
        <item x="84"/>
        <item x="83"/>
        <item x="34"/>
        <item x="25"/>
        <item x="238"/>
        <item x="192"/>
        <item x="179"/>
        <item x="184"/>
        <item x="89"/>
        <item x="108"/>
        <item x="90"/>
        <item x="42"/>
        <item x="160"/>
        <item x="157"/>
        <item x="224"/>
        <item x="124"/>
        <item x="46"/>
        <item x="93"/>
        <item x="218"/>
        <item x="240"/>
        <item x="172"/>
        <item x="96"/>
        <item x="97"/>
        <item x="81"/>
        <item x="82"/>
        <item x="190"/>
        <item x="119"/>
        <item x="111"/>
        <item x="118"/>
        <item x="117"/>
        <item x="115"/>
        <item x="120"/>
        <item x="205"/>
        <item x="121"/>
        <item x="235"/>
        <item x="53"/>
        <item x="181"/>
        <item x="180"/>
        <item x="202"/>
        <item x="208"/>
        <item x="204"/>
        <item x="207"/>
        <item x="206"/>
        <item x="178"/>
        <item x="182"/>
        <item x="176"/>
        <item x="197"/>
        <item x="201"/>
        <item x="107"/>
        <item x="39"/>
        <item x="56"/>
        <item x="152"/>
        <item x="155"/>
        <item x="154"/>
        <item x="183"/>
        <item x="51"/>
        <item x="50"/>
        <item x="239"/>
        <item x="227"/>
        <item x="99"/>
        <item x="60"/>
        <item x="62"/>
        <item x="61"/>
        <item x="173"/>
        <item x="45"/>
        <item x="44"/>
        <item x="194"/>
        <item x="101"/>
        <item x="191"/>
        <item x="222"/>
        <item x="40"/>
        <item x="57"/>
        <item x="100"/>
        <item x="229"/>
        <item x="211"/>
        <item x="77"/>
        <item x="41"/>
        <item x="123"/>
        <item x="177"/>
        <item x="168"/>
        <item x="162"/>
        <item x="113"/>
        <item x="112"/>
        <item x="27"/>
        <item x="29"/>
        <item x="28"/>
        <item x="30"/>
        <item x="31"/>
        <item x="92"/>
        <item x="54"/>
        <item x="109"/>
        <item x="188"/>
        <item x="151"/>
        <item x="223"/>
        <item x="161"/>
        <item x="58"/>
        <item x="122"/>
        <item x="226"/>
        <item x="110"/>
        <item x="210"/>
        <item x="209"/>
        <item x="219"/>
        <item x="49"/>
        <item x="72"/>
        <item x="32"/>
        <item x="94"/>
        <item x="187"/>
        <item x="221"/>
        <item x="232"/>
        <item x="104"/>
        <item x="231"/>
        <item x="203"/>
        <item x="67"/>
        <item x="68"/>
        <item x="103"/>
        <item x="156"/>
        <item x="55"/>
        <item x="165"/>
        <item x="43"/>
        <item x="225"/>
        <item x="193"/>
        <item x="171"/>
        <item x="166"/>
        <item x="158"/>
        <item x="102"/>
        <item x="148"/>
        <item x="116"/>
        <item x="199"/>
        <item x="215"/>
        <item x="198"/>
        <item x="38"/>
        <item x="237"/>
        <item x="147"/>
        <item x="175"/>
        <item x="214"/>
        <item x="167"/>
        <item x="52"/>
        <item x="59"/>
        <item x="78"/>
        <item x="65"/>
        <item x="76"/>
        <item x="86"/>
        <item x="80"/>
        <item x="64"/>
        <item x="95"/>
        <item x="74"/>
        <item x="73"/>
        <item x="98"/>
        <item x="66"/>
        <item x="85"/>
        <item x="75"/>
        <item x="71"/>
        <item x="63"/>
        <item x="70"/>
        <item x="79"/>
        <item x="69"/>
        <item x="234"/>
        <item x="233"/>
        <item x="228"/>
        <item x="48"/>
        <item x="47"/>
        <item x="241"/>
        <item t="default"/>
      </items>
    </pivotField>
    <pivotField dataField="1" showAll="0"/>
    <pivotField axis="axisRow" showAll="0">
      <items count="22">
        <item x="6"/>
        <item x="5"/>
        <item x="0"/>
        <item x="8"/>
        <item x="4"/>
        <item x="7"/>
        <item x="2"/>
        <item x="1"/>
        <item x="3"/>
        <item x="18"/>
        <item x="14"/>
        <item x="9"/>
        <item x="16"/>
        <item x="15"/>
        <item x="12"/>
        <item x="11"/>
        <item m="1" x="20"/>
        <item x="10"/>
        <item x="17"/>
        <item x="13"/>
        <item m="1" x="19"/>
        <item t="default"/>
      </items>
    </pivotField>
    <pivotField axis="axisRow" showAll="0" sortType="ascending">
      <items count="21">
        <item x="10"/>
        <item x="14"/>
        <item x="2"/>
        <item x="17"/>
        <item x="12"/>
        <item x="6"/>
        <item x="0"/>
        <item x="13"/>
        <item x="15"/>
        <item x="9"/>
        <item x="3"/>
        <item x="8"/>
        <item x="11"/>
        <item x="4"/>
        <item x="1"/>
        <item m="1" x="19"/>
        <item x="7"/>
        <item x="16"/>
        <item x="5"/>
        <item x="18"/>
        <item t="default"/>
      </items>
    </pivotField>
  </pivotFields>
  <rowFields count="3">
    <field x="7"/>
    <field x="6"/>
    <field x="4"/>
  </rowFields>
  <rowItems count="281">
    <i>
      <x/>
    </i>
    <i r="1">
      <x v="17"/>
    </i>
    <i r="2">
      <x v="189"/>
    </i>
    <i>
      <x v="1"/>
    </i>
    <i r="1">
      <x v="10"/>
    </i>
    <i r="2">
      <x v="160"/>
    </i>
    <i>
      <x v="2"/>
    </i>
    <i r="1">
      <x v="6"/>
    </i>
    <i r="2">
      <x v="57"/>
    </i>
    <i r="2">
      <x v="71"/>
    </i>
    <i r="2">
      <x v="114"/>
    </i>
    <i r="2">
      <x v="128"/>
    </i>
    <i r="2">
      <x v="137"/>
    </i>
    <i r="2">
      <x v="138"/>
    </i>
    <i r="2">
      <x v="163"/>
    </i>
    <i r="2">
      <x v="164"/>
    </i>
    <i r="2">
      <x v="165"/>
    </i>
    <i r="2">
      <x v="166"/>
    </i>
    <i r="2">
      <x v="167"/>
    </i>
    <i r="2">
      <x v="168"/>
    </i>
    <i r="2">
      <x v="169"/>
    </i>
    <i r="2">
      <x v="238"/>
    </i>
    <i>
      <x v="3"/>
    </i>
    <i r="1">
      <x v="18"/>
    </i>
    <i r="2">
      <x v="153"/>
    </i>
    <i>
      <x v="4"/>
    </i>
    <i r="1">
      <x v="14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205"/>
    </i>
    <i>
      <x v="5"/>
    </i>
    <i r="1">
      <x/>
    </i>
    <i r="2">
      <x v="60"/>
    </i>
    <i r="2">
      <x v="61"/>
    </i>
    <i r="2">
      <x v="84"/>
    </i>
    <i r="2">
      <x v="194"/>
    </i>
    <i r="2">
      <x v="196"/>
    </i>
    <i r="2">
      <x v="211"/>
    </i>
    <i r="2">
      <x v="212"/>
    </i>
    <i>
      <x v="6"/>
    </i>
    <i r="1">
      <x v="2"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6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49"/>
    </i>
    <i>
      <x v="7"/>
    </i>
    <i r="1">
      <x v="19"/>
    </i>
    <i r="2">
      <x v="93"/>
    </i>
    <i r="2">
      <x v="94"/>
    </i>
    <i>
      <x v="8"/>
    </i>
    <i r="1">
      <x v="13"/>
    </i>
    <i r="2">
      <x v="50"/>
    </i>
    <i r="2">
      <x v="146"/>
    </i>
    <i r="2">
      <x v="190"/>
    </i>
    <i>
      <x v="9"/>
    </i>
    <i r="1">
      <x v="11"/>
    </i>
    <i r="2">
      <x v="55"/>
    </i>
    <i r="2">
      <x v="56"/>
    </i>
    <i r="2">
      <x v="58"/>
    </i>
    <i r="2">
      <x v="59"/>
    </i>
    <i r="2">
      <x v="62"/>
    </i>
    <i r="2">
      <x v="63"/>
    </i>
    <i r="2">
      <x v="64"/>
    </i>
    <i r="2">
      <x v="67"/>
    </i>
    <i r="2">
      <x v="69"/>
    </i>
    <i r="2">
      <x v="70"/>
    </i>
    <i r="2">
      <x v="72"/>
    </i>
    <i r="2">
      <x v="73"/>
    </i>
    <i r="2">
      <x v="74"/>
    </i>
    <i r="2">
      <x v="75"/>
    </i>
    <i r="2">
      <x v="76"/>
    </i>
    <i r="2">
      <x v="85"/>
    </i>
    <i r="2">
      <x v="86"/>
    </i>
    <i r="2">
      <x v="87"/>
    </i>
    <i r="2">
      <x v="92"/>
    </i>
    <i r="2">
      <x v="100"/>
    </i>
    <i r="2">
      <x v="105"/>
    </i>
    <i r="2">
      <x v="106"/>
    </i>
    <i r="2">
      <x v="107"/>
    </i>
    <i r="2">
      <x v="108"/>
    </i>
    <i r="2">
      <x v="109"/>
    </i>
    <i r="2">
      <x v="110"/>
    </i>
    <i r="2">
      <x v="111"/>
    </i>
    <i r="2">
      <x v="113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 r="2">
      <x v="123"/>
    </i>
    <i r="2">
      <x v="124"/>
    </i>
    <i r="2">
      <x v="125"/>
    </i>
    <i r="2">
      <x v="126"/>
    </i>
    <i r="2">
      <x v="127"/>
    </i>
    <i r="2">
      <x v="131"/>
    </i>
    <i r="2">
      <x v="133"/>
    </i>
    <i r="2">
      <x v="134"/>
    </i>
    <i r="2">
      <x v="143"/>
    </i>
    <i r="2">
      <x v="148"/>
    </i>
    <i r="2">
      <x v="157"/>
    </i>
    <i r="2">
      <x v="158"/>
    </i>
    <i r="2">
      <x v="159"/>
    </i>
    <i r="2">
      <x v="161"/>
    </i>
    <i r="2">
      <x v="162"/>
    </i>
    <i r="2">
      <x v="170"/>
    </i>
    <i r="2">
      <x v="171"/>
    </i>
    <i r="2">
      <x v="172"/>
    </i>
    <i r="2">
      <x v="173"/>
    </i>
    <i r="2">
      <x v="174"/>
    </i>
    <i r="2">
      <x v="179"/>
    </i>
    <i r="2">
      <x v="180"/>
    </i>
    <i r="2">
      <x v="186"/>
    </i>
    <i r="2">
      <x v="187"/>
    </i>
    <i r="2">
      <x v="191"/>
    </i>
    <i r="2">
      <x v="197"/>
    </i>
    <i r="2">
      <x v="200"/>
    </i>
    <i r="2">
      <x v="201"/>
    </i>
    <i r="2">
      <x v="202"/>
    </i>
    <i r="2">
      <x v="203"/>
    </i>
    <i r="2">
      <x v="204"/>
    </i>
    <i r="2">
      <x v="206"/>
    </i>
    <i r="2">
      <x v="207"/>
    </i>
    <i r="2">
      <x v="208"/>
    </i>
    <i r="2">
      <x v="209"/>
    </i>
    <i r="2">
      <x v="213"/>
    </i>
    <i r="2">
      <x v="215"/>
    </i>
    <i r="2">
      <x v="236"/>
    </i>
    <i r="2">
      <x v="237"/>
    </i>
    <i>
      <x v="10"/>
    </i>
    <i r="1">
      <x v="8"/>
    </i>
    <i r="2">
      <x/>
    </i>
    <i r="2">
      <x v="51"/>
    </i>
    <i r="2">
      <x v="52"/>
    </i>
    <i r="2">
      <x v="88"/>
    </i>
    <i r="2">
      <x v="101"/>
    </i>
    <i r="2">
      <x v="102"/>
    </i>
    <i r="2">
      <x v="103"/>
    </i>
    <i r="2">
      <x v="104"/>
    </i>
    <i r="2">
      <x v="115"/>
    </i>
    <i r="2">
      <x v="129"/>
    </i>
    <i r="2">
      <x v="130"/>
    </i>
    <i r="2">
      <x v="135"/>
    </i>
    <i r="2">
      <x v="136"/>
    </i>
    <i r="2">
      <x v="144"/>
    </i>
    <i r="2">
      <x v="145"/>
    </i>
    <i r="2">
      <x v="150"/>
    </i>
    <i r="2">
      <x v="151"/>
    </i>
    <i r="2">
      <x v="156"/>
    </i>
    <i r="2">
      <x v="175"/>
    </i>
    <i r="2">
      <x v="182"/>
    </i>
    <i r="2">
      <x v="184"/>
    </i>
    <i r="2">
      <x v="185"/>
    </i>
    <i r="2">
      <x v="198"/>
    </i>
    <i r="2">
      <x v="210"/>
    </i>
    <i r="2">
      <x v="216"/>
    </i>
    <i r="2">
      <x v="217"/>
    </i>
    <i r="2">
      <x v="218"/>
    </i>
    <i r="2">
      <x v="219"/>
    </i>
    <i r="2">
      <x v="220"/>
    </i>
    <i r="2">
      <x v="221"/>
    </i>
    <i r="2">
      <x v="222"/>
    </i>
    <i r="2">
      <x v="223"/>
    </i>
    <i r="2">
      <x v="224"/>
    </i>
    <i r="2">
      <x v="225"/>
    </i>
    <i r="2">
      <x v="226"/>
    </i>
    <i r="2">
      <x v="227"/>
    </i>
    <i r="2">
      <x v="228"/>
    </i>
    <i r="2">
      <x v="229"/>
    </i>
    <i r="2">
      <x v="230"/>
    </i>
    <i r="2">
      <x v="231"/>
    </i>
    <i r="2">
      <x v="232"/>
    </i>
    <i r="2">
      <x v="233"/>
    </i>
    <i r="2">
      <x v="234"/>
    </i>
    <i r="2">
      <x v="235"/>
    </i>
    <i r="2">
      <x v="239"/>
    </i>
    <i r="2">
      <x v="240"/>
    </i>
    <i>
      <x v="11"/>
    </i>
    <i r="1">
      <x v="3"/>
    </i>
    <i r="2">
      <x v="155"/>
    </i>
    <i>
      <x v="12"/>
    </i>
    <i r="1">
      <x v="15"/>
    </i>
    <i r="2">
      <x v="95"/>
    </i>
    <i r="2">
      <x v="132"/>
    </i>
    <i r="2">
      <x v="149"/>
    </i>
    <i r="2">
      <x v="178"/>
    </i>
    <i>
      <x v="13"/>
    </i>
    <i r="1">
      <x v="4"/>
    </i>
    <i r="2">
      <x v="89"/>
    </i>
    <i r="2">
      <x v="90"/>
    </i>
    <i r="2">
      <x v="91"/>
    </i>
    <i r="2">
      <x v="112"/>
    </i>
    <i>
      <x v="14"/>
    </i>
    <i r="1">
      <x v="7"/>
    </i>
    <i r="2">
      <x v="77"/>
    </i>
    <i r="2">
      <x v="78"/>
    </i>
    <i r="2">
      <x v="79"/>
    </i>
    <i r="2">
      <x v="80"/>
    </i>
    <i r="2">
      <x v="81"/>
    </i>
    <i r="2">
      <x v="82"/>
    </i>
    <i r="2">
      <x v="83"/>
    </i>
    <i r="2">
      <x v="97"/>
    </i>
    <i r="2">
      <x v="98"/>
    </i>
    <i r="2">
      <x v="99"/>
    </i>
    <i r="2">
      <x v="176"/>
    </i>
    <i r="2">
      <x v="177"/>
    </i>
    <i r="2">
      <x v="199"/>
    </i>
    <i>
      <x v="16"/>
    </i>
    <i r="1">
      <x v="5"/>
    </i>
    <i r="2">
      <x v="139"/>
    </i>
    <i r="2">
      <x v="140"/>
    </i>
    <i r="2">
      <x v="141"/>
    </i>
    <i r="2">
      <x v="142"/>
    </i>
    <i r="2">
      <x v="147"/>
    </i>
    <i r="2">
      <x v="152"/>
    </i>
    <i r="2">
      <x v="192"/>
    </i>
    <i r="2">
      <x v="193"/>
    </i>
    <i>
      <x v="17"/>
    </i>
    <i r="1">
      <x v="12"/>
    </i>
    <i r="2">
      <x v="68"/>
    </i>
    <i r="2">
      <x v="154"/>
    </i>
    <i r="2">
      <x v="188"/>
    </i>
    <i r="2">
      <x v="214"/>
    </i>
    <i>
      <x v="18"/>
    </i>
    <i r="1">
      <x v="1"/>
    </i>
    <i r="2">
      <x v="53"/>
    </i>
    <i r="2">
      <x v="54"/>
    </i>
    <i r="2">
      <x v="65"/>
    </i>
    <i r="2">
      <x v="66"/>
    </i>
    <i r="2">
      <x v="96"/>
    </i>
    <i r="2">
      <x v="181"/>
    </i>
    <i r="2">
      <x v="183"/>
    </i>
    <i r="2">
      <x v="195"/>
    </i>
    <i>
      <x v="19"/>
    </i>
    <i r="1">
      <x v="9"/>
    </i>
    <i r="2">
      <x v="241"/>
    </i>
    <i t="grand">
      <x/>
    </i>
  </rowItems>
  <colItems count="1">
    <i/>
  </colItems>
  <dataFields count="1">
    <dataField name="Summer av Belø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CE0074-8A49-486D-BB31-91FFBCF6253D}" name="Table1" displayName="Table1" ref="A1:H269" totalsRowShown="0">
  <autoFilter ref="A1:H269" xr:uid="{F1CE0074-8A49-486D-BB31-91FFBCF6253D}"/>
  <sortState xmlns:xlrd2="http://schemas.microsoft.com/office/spreadsheetml/2017/richdata2" ref="A2:H269">
    <sortCondition ref="A1:A269"/>
  </sortState>
  <tableColumns count="8">
    <tableColumn id="4" xr3:uid="{FF69FCFF-322F-49FB-B36E-31F0E3FA828A}" name="Bilagsnummer"/>
    <tableColumn id="11" xr3:uid="{1553AABD-30BF-4AC4-A9F5-52D79F6355B5}" name="Kontonummer"/>
    <tableColumn id="12" xr3:uid="{DA41C042-30E9-4EC2-B808-5DEB7270765F}" name="Kontonavn"/>
    <tableColumn id="13" xr3:uid="{616FE3B6-E638-4A5C-B642-470426C6F2D9}" name="Regnskapsdato" dataDxfId="0"/>
    <tableColumn id="14" xr3:uid="{3D8F07C3-995D-49E6-9366-2CFF06E7FCE0}" name="Beskrivelse"/>
    <tableColumn id="15" xr3:uid="{67333ADA-02A2-4560-BEE9-6262918B3CD1}" name="Beløp"/>
    <tableColumn id="18" xr3:uid="{9493C4B6-6B0A-4DAD-AD31-7F912FFCBC7C}" name="Prosjekt"/>
    <tableColumn id="19" xr3:uid="{42638CDE-8B7B-4B3B-9C59-E7424405C2A9}" name="Prosjektnummer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6A02-A949-4DC4-BDC6-DA7AF14BDE0B}">
  <sheetPr>
    <tabColor rgb="FF00B050"/>
  </sheetPr>
  <dimension ref="A1:E26"/>
  <sheetViews>
    <sheetView tabSelected="1" workbookViewId="0">
      <selection activeCell="A15" sqref="A15"/>
    </sheetView>
  </sheetViews>
  <sheetFormatPr baseColWidth="10" defaultRowHeight="15" x14ac:dyDescent="0.25"/>
  <cols>
    <col min="1" max="1" width="42.85546875" customWidth="1"/>
    <col min="2" max="2" width="14.5703125" customWidth="1"/>
    <col min="3" max="3" width="15.140625" customWidth="1"/>
    <col min="4" max="4" width="0.42578125" hidden="1" customWidth="1"/>
    <col min="5" max="5" width="42.5703125" customWidth="1"/>
  </cols>
  <sheetData>
    <row r="1" spans="1:5" ht="21" x14ac:dyDescent="0.35">
      <c r="A1" s="34" t="s">
        <v>0</v>
      </c>
      <c r="B1" s="1" t="s">
        <v>1</v>
      </c>
      <c r="C1" s="2" t="s">
        <v>2</v>
      </c>
      <c r="D1" s="1" t="s">
        <v>2</v>
      </c>
      <c r="E1" s="2" t="s">
        <v>3</v>
      </c>
    </row>
    <row r="2" spans="1:5" ht="15.75" x14ac:dyDescent="0.25">
      <c r="A2" s="3"/>
      <c r="B2" s="4" t="s">
        <v>22</v>
      </c>
      <c r="C2" s="4">
        <v>2025</v>
      </c>
      <c r="D2" s="4"/>
      <c r="E2" s="5"/>
    </row>
    <row r="3" spans="1:5" x14ac:dyDescent="0.25">
      <c r="A3" t="s">
        <v>4</v>
      </c>
      <c r="B3" s="6">
        <v>-290000</v>
      </c>
      <c r="C3" s="7">
        <f>+GETPIVOTDATA("Beløp",'Resultat per budsjettpost'!$A$3,"Prosjekt","Statlig partistøtte","Prosjektnummer ","INNT10BUD")</f>
        <v>-301702.28000000003</v>
      </c>
      <c r="D3" s="8">
        <f t="shared" ref="D3:D9" si="0">SUM(C3:C3)</f>
        <v>-301702.28000000003</v>
      </c>
      <c r="E3" s="5"/>
    </row>
    <row r="4" spans="1:5" x14ac:dyDescent="0.25">
      <c r="A4" t="s">
        <v>5</v>
      </c>
      <c r="B4" s="6">
        <v>-515000</v>
      </c>
      <c r="C4" s="7">
        <f>+GETPIVOTDATA("Beløp",'Resultat per budsjettpost'!$A$3,"Prosjekt","Partistøtte fra Nordland fylkeskommune","Prosjektnummer ","INNT11BUD")</f>
        <v>-484416</v>
      </c>
      <c r="D4" s="8">
        <f t="shared" si="0"/>
        <v>-484416</v>
      </c>
      <c r="E4" s="5"/>
    </row>
    <row r="5" spans="1:5" x14ac:dyDescent="0.25">
      <c r="A5" t="s">
        <v>6</v>
      </c>
      <c r="B5" s="6">
        <v>-112000</v>
      </c>
      <c r="C5" s="7">
        <f>+GETPIVOTDATA("Beløp",'Resultat per budsjettpost'!$A$3,"Prosjekt","Partiskatt","Prosjektnummer ","INNT12BUD")</f>
        <v>-122739.9</v>
      </c>
      <c r="D5" s="8">
        <f t="shared" si="0"/>
        <v>-122739.9</v>
      </c>
      <c r="E5" s="5"/>
    </row>
    <row r="6" spans="1:5" x14ac:dyDescent="0.25">
      <c r="A6" t="s">
        <v>7</v>
      </c>
      <c r="B6" s="6">
        <v>-95000</v>
      </c>
      <c r="C6" s="7">
        <f>+GETPIVOTDATA("Beløp",'Resultat per budsjettpost'!$A$3,"Prosjekt","Medlemskontingent","Prosjektnummer ","INNT13BUD")</f>
        <v>-101325</v>
      </c>
      <c r="D6" s="8">
        <f t="shared" si="0"/>
        <v>-101325</v>
      </c>
      <c r="E6" s="5"/>
    </row>
    <row r="7" spans="1:5" x14ac:dyDescent="0.25">
      <c r="A7" t="s">
        <v>8</v>
      </c>
      <c r="B7" s="6">
        <v>-37500</v>
      </c>
      <c r="C7" s="7">
        <f>+GETPIVOTDATA("Beløp",'Resultat per budsjettpost'!$A$3,"Prosjekt","Valgkampstøtte","Prosjektnummer ","INNT14BUD")</f>
        <v>-263000</v>
      </c>
      <c r="D7" s="8">
        <f t="shared" si="0"/>
        <v>-263000</v>
      </c>
      <c r="E7" s="5"/>
    </row>
    <row r="8" spans="1:5" x14ac:dyDescent="0.25">
      <c r="A8" t="s">
        <v>9</v>
      </c>
      <c r="B8" s="6">
        <v>-25000</v>
      </c>
      <c r="C8" s="7">
        <f>+GETPIVOTDATA("Beløp",'Resultat per budsjettpost'!$A$3,"Prosjekt","Andre driftsrelaterte inntekter","Prosjektnummer ","INNT15BUD")</f>
        <v>-79032.09</v>
      </c>
      <c r="D8" s="8">
        <f t="shared" si="0"/>
        <v>-79032.09</v>
      </c>
      <c r="E8" s="5"/>
    </row>
    <row r="9" spans="1:5" x14ac:dyDescent="0.25">
      <c r="A9" t="s">
        <v>10</v>
      </c>
      <c r="B9" s="6">
        <v>-75000</v>
      </c>
      <c r="C9" s="7">
        <f>+GETPIVOTDATA("Beløp",'Resultat per budsjettpost'!$A$3,"Prosjekt","Egenandel lokallag årsmøte","Prosjektnummer ","INNT16BUD")</f>
        <v>-102150</v>
      </c>
      <c r="D9" s="8">
        <f t="shared" si="0"/>
        <v>-102150</v>
      </c>
      <c r="E9" s="5"/>
    </row>
    <row r="10" spans="1:5" x14ac:dyDescent="0.25">
      <c r="A10" s="9"/>
      <c r="B10" s="10">
        <f>SUM(B3:B9)</f>
        <v>-1149500</v>
      </c>
      <c r="C10" s="11">
        <f>SUM(C3:C9)</f>
        <v>-1454365.2700000003</v>
      </c>
      <c r="D10" s="12">
        <f>SUM(D3:D9)</f>
        <v>-1454365.2700000003</v>
      </c>
      <c r="E10" s="13"/>
    </row>
    <row r="11" spans="1:5" x14ac:dyDescent="0.25">
      <c r="A11" t="s">
        <v>11</v>
      </c>
      <c r="B11" s="19">
        <v>340000</v>
      </c>
      <c r="C11" s="7">
        <f>+GETPIVOTDATA("Beløp",'Resultat per budsjettpost'!$A$3,"Prosjekt","Andel fylkessekretær til SV sentralt","Prosjektnummer ","KOST30BUD")</f>
        <v>361393</v>
      </c>
      <c r="D11" s="8">
        <f t="shared" ref="D11:D22" si="1">SUM(C11:C11)</f>
        <v>361393</v>
      </c>
      <c r="E11" s="5"/>
    </row>
    <row r="12" spans="1:5" x14ac:dyDescent="0.25">
      <c r="A12" t="s">
        <v>12</v>
      </c>
      <c r="B12" s="19">
        <v>10000</v>
      </c>
      <c r="C12" s="7">
        <f>+GETPIVOTDATA("Beløp",'Resultat per budsjettpost'!$A$3,"Prosjekt","Diverse utgifter admin og drift fylkessekretær","Prosjektnummer ","KOST31BUD")</f>
        <v>11422</v>
      </c>
      <c r="D12" s="8">
        <f t="shared" si="1"/>
        <v>11422</v>
      </c>
      <c r="E12" s="5"/>
    </row>
    <row r="13" spans="1:5" x14ac:dyDescent="0.25">
      <c r="A13" t="s">
        <v>13</v>
      </c>
      <c r="B13" s="19">
        <v>370000</v>
      </c>
      <c r="C13" s="26">
        <f>+GETPIVOTDATA("Beløp",'Resultat per budsjettpost'!$A$3,"Prosjekt","Årsmøte","Prosjektnummer ","KOST33BUD")</f>
        <v>320017.26</v>
      </c>
      <c r="D13" s="8">
        <f t="shared" si="1"/>
        <v>320017.26</v>
      </c>
      <c r="E13" s="5"/>
    </row>
    <row r="14" spans="1:5" x14ac:dyDescent="0.25">
      <c r="A14" t="s">
        <v>14</v>
      </c>
      <c r="B14" s="19">
        <v>12000</v>
      </c>
      <c r="C14" s="7">
        <f>+GETPIVOTDATA("Beløp",'Resultat per budsjettpost'!$A$3,"Prosjekt","Fylkesleders pott","Prosjektnummer ","KOST34BUD")</f>
        <v>3027</v>
      </c>
      <c r="D14" s="8">
        <f t="shared" si="1"/>
        <v>3027</v>
      </c>
      <c r="E14" s="5"/>
    </row>
    <row r="15" spans="1:5" x14ac:dyDescent="0.25">
      <c r="A15" t="s">
        <v>15</v>
      </c>
      <c r="B15" s="19">
        <v>65000</v>
      </c>
      <c r="C15" s="7">
        <f>+GETPIVOTDATA("Beløp",'Resultat per budsjettpost'!$A$3,"Prosjekt","Husleie","Prosjektnummer ","KOST36BUD")</f>
        <v>59238</v>
      </c>
      <c r="D15" s="8">
        <f t="shared" si="1"/>
        <v>59238</v>
      </c>
      <c r="E15" s="5"/>
    </row>
    <row r="16" spans="1:5" x14ac:dyDescent="0.25">
      <c r="A16" t="s">
        <v>16</v>
      </c>
      <c r="B16" s="19">
        <v>90000</v>
      </c>
      <c r="C16" s="7">
        <f>+GETPIVOTDATA("Beløp",'Resultat per budsjettpost'!$A$3,"Prosjekt","Regnskapstjenester","Prosjektnummer ","KOST37BUD")</f>
        <v>91718.17</v>
      </c>
      <c r="D16" s="8">
        <f t="shared" si="1"/>
        <v>91718.17</v>
      </c>
      <c r="E16" s="5"/>
    </row>
    <row r="17" spans="1:5" x14ac:dyDescent="0.25">
      <c r="A17" t="s">
        <v>342</v>
      </c>
      <c r="B17" s="19">
        <v>25000</v>
      </c>
      <c r="C17" s="7">
        <f>+GETPIVOTDATA("Beløp",'Resultat per budsjettpost'!$A$3,"Prosjekt","AU/fylkesstyrets pott","Prosjektnummer ","KOST35BUD")</f>
        <v>42478.2</v>
      </c>
      <c r="D17" s="8">
        <f t="shared" si="1"/>
        <v>42478.2</v>
      </c>
      <c r="E17" s="5"/>
    </row>
    <row r="18" spans="1:5" x14ac:dyDescent="0.25">
      <c r="A18" t="s">
        <v>17</v>
      </c>
      <c r="B18" s="19">
        <v>150000</v>
      </c>
      <c r="C18" s="7">
        <f>+GETPIVOTDATA("Beløp",'Resultat per budsjettpost'!$A$3,"Prosjekt","Landsmøte","Prosjektnummer ","KOST40BUD")</f>
        <v>102953</v>
      </c>
      <c r="D18" s="8">
        <f t="shared" si="1"/>
        <v>102953</v>
      </c>
      <c r="E18" s="5"/>
    </row>
    <row r="19" spans="1:5" x14ac:dyDescent="0.25">
      <c r="A19" t="s">
        <v>18</v>
      </c>
      <c r="B19" s="19">
        <v>5000</v>
      </c>
      <c r="C19" s="7"/>
      <c r="D19" s="8">
        <f t="shared" si="1"/>
        <v>0</v>
      </c>
      <c r="E19" s="5"/>
    </row>
    <row r="20" spans="1:5" x14ac:dyDescent="0.25">
      <c r="A20" t="s">
        <v>19</v>
      </c>
      <c r="B20" s="19">
        <v>25000</v>
      </c>
      <c r="C20" s="7">
        <f>+GETPIVOTDATA("Beløp",'Resultat per budsjettpost'!$A$3,"Prosjekt","Lisenskostnader SV sentralt, diverse","Prosjektnummer ","KOST43BUD")</f>
        <v>13195</v>
      </c>
      <c r="D20" s="8">
        <f t="shared" si="1"/>
        <v>13195</v>
      </c>
      <c r="E20" s="5"/>
    </row>
    <row r="21" spans="1:5" x14ac:dyDescent="0.25">
      <c r="A21" t="s">
        <v>20</v>
      </c>
      <c r="B21" s="19">
        <v>75000</v>
      </c>
      <c r="C21" s="7">
        <f>+GETPIVOTDATA("Beløp",'Resultat per budsjettpost'!$A$3,"Prosjekt","Diverse utgifter","Prosjektnummer ","KOST44BUD")</f>
        <v>24997.47</v>
      </c>
      <c r="D21" s="8"/>
      <c r="E21" s="5" t="s">
        <v>343</v>
      </c>
    </row>
    <row r="22" spans="1:5" x14ac:dyDescent="0.25">
      <c r="A22" s="32" t="s">
        <v>25</v>
      </c>
      <c r="B22" s="19">
        <v>15000</v>
      </c>
      <c r="C22" s="7"/>
      <c r="D22" s="8">
        <f t="shared" si="1"/>
        <v>0</v>
      </c>
      <c r="E22" s="5"/>
    </row>
    <row r="23" spans="1:5" x14ac:dyDescent="0.25">
      <c r="A23" s="32" t="s">
        <v>24</v>
      </c>
      <c r="B23" s="19">
        <v>250000</v>
      </c>
      <c r="C23" s="7">
        <f>+GETPIVOTDATA("Beløp",'Resultat per budsjettpost'!$A$3,"Prosjekt","Valgkampbudsjett sekkepost","Prosjektnummer ","KOST32BUD")</f>
        <v>510493.39</v>
      </c>
      <c r="D23" s="8"/>
      <c r="E23" s="5"/>
    </row>
    <row r="24" spans="1:5" x14ac:dyDescent="0.25">
      <c r="A24" s="14"/>
      <c r="B24" s="15">
        <f>SUM(B11:B23)</f>
        <v>1432000</v>
      </c>
      <c r="C24" s="16">
        <f>SUM(C11:C23)</f>
        <v>1540932.49</v>
      </c>
      <c r="D24" s="17">
        <f>SUM(D11:D22)</f>
        <v>1005441.63</v>
      </c>
      <c r="E24" s="18"/>
    </row>
    <row r="25" spans="1:5" x14ac:dyDescent="0.25">
      <c r="A25" s="3" t="s">
        <v>21</v>
      </c>
      <c r="B25" s="20">
        <f>+B10+B24</f>
        <v>282500</v>
      </c>
      <c r="C25" s="27">
        <f>+C10+C24</f>
        <v>86567.219999999739</v>
      </c>
      <c r="D25" s="28">
        <f>+D10+D24</f>
        <v>-448923.64000000025</v>
      </c>
      <c r="E25" s="5"/>
    </row>
    <row r="26" spans="1:5" x14ac:dyDescent="0.25">
      <c r="B26" s="19"/>
    </row>
  </sheetData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59099-2D95-429B-BEB8-6E94F37023F1}">
  <sheetPr>
    <tabColor rgb="FF00B050"/>
  </sheetPr>
  <dimension ref="A1:C286"/>
  <sheetViews>
    <sheetView topLeftCell="A225" workbookViewId="0">
      <selection activeCell="A35" sqref="A35"/>
    </sheetView>
  </sheetViews>
  <sheetFormatPr baseColWidth="10" defaultRowHeight="15" x14ac:dyDescent="0.25"/>
  <cols>
    <col min="1" max="1" width="69.42578125" bestFit="1" customWidth="1"/>
    <col min="2" max="2" width="16.7109375" style="25" bestFit="1" customWidth="1"/>
  </cols>
  <sheetData>
    <row r="1" spans="1:3" ht="18.75" x14ac:dyDescent="0.3">
      <c r="A1" s="33" t="s">
        <v>23</v>
      </c>
    </row>
    <row r="3" spans="1:3" x14ac:dyDescent="0.25">
      <c r="A3" s="22" t="s">
        <v>161</v>
      </c>
      <c r="B3" t="s">
        <v>164</v>
      </c>
    </row>
    <row r="4" spans="1:3" x14ac:dyDescent="0.25">
      <c r="A4" s="23" t="s">
        <v>318</v>
      </c>
      <c r="B4" s="44">
        <v>-301702.28000000003</v>
      </c>
    </row>
    <row r="5" spans="1:3" x14ac:dyDescent="0.25">
      <c r="A5" s="24" t="s">
        <v>317</v>
      </c>
      <c r="B5" s="44">
        <v>-301702.28000000003</v>
      </c>
    </row>
    <row r="6" spans="1:3" x14ac:dyDescent="0.25">
      <c r="A6" s="43" t="s">
        <v>316</v>
      </c>
      <c r="B6" s="44">
        <v>-301702.28000000003</v>
      </c>
    </row>
    <row r="7" spans="1:3" x14ac:dyDescent="0.25">
      <c r="A7" s="23" t="s">
        <v>180</v>
      </c>
      <c r="B7" s="44">
        <v>-484416</v>
      </c>
    </row>
    <row r="8" spans="1:3" x14ac:dyDescent="0.25">
      <c r="A8" s="24" t="s">
        <v>179</v>
      </c>
      <c r="B8" s="44">
        <v>-484416</v>
      </c>
    </row>
    <row r="9" spans="1:3" x14ac:dyDescent="0.25">
      <c r="A9" s="43" t="s">
        <v>178</v>
      </c>
      <c r="B9" s="44">
        <v>-484416</v>
      </c>
    </row>
    <row r="10" spans="1:3" x14ac:dyDescent="0.25">
      <c r="A10" s="23" t="s">
        <v>96</v>
      </c>
      <c r="B10" s="44">
        <v>-122739.9</v>
      </c>
    </row>
    <row r="11" spans="1:3" x14ac:dyDescent="0.25">
      <c r="A11" s="24" t="s">
        <v>94</v>
      </c>
      <c r="B11" s="44">
        <v>-122739.9</v>
      </c>
    </row>
    <row r="12" spans="1:3" x14ac:dyDescent="0.25">
      <c r="A12" s="43" t="s">
        <v>368</v>
      </c>
      <c r="B12" s="44">
        <v>-1684</v>
      </c>
    </row>
    <row r="13" spans="1:3" x14ac:dyDescent="0.25">
      <c r="A13" s="43" t="s">
        <v>176</v>
      </c>
      <c r="B13" s="44">
        <v>-76621</v>
      </c>
    </row>
    <row r="14" spans="1:3" x14ac:dyDescent="0.25">
      <c r="A14" s="43" t="s">
        <v>350</v>
      </c>
      <c r="B14" s="44">
        <v>-1124</v>
      </c>
    </row>
    <row r="15" spans="1:3" x14ac:dyDescent="0.25">
      <c r="A15" s="43" t="s">
        <v>311</v>
      </c>
      <c r="B15" s="44">
        <v>-850</v>
      </c>
      <c r="C15">
        <f>+GETPIVOTDATA("Beløp",$A$3,"Prosjekt","Egenandel lokallag årsmøte","Prosjektnummer ","INNT16BUD")+GETPIVOTDATA("Beløp",$A$3,"Prosjekt","Andre driftsrelaterte inntekter","Prosjektnummer ","INNT15BUD")+GETPIVOTDATA("Beløp",$A$3,"Prosjekt","Valgkampstøtte","Prosjektnummer ","INNT14BUD")+GETPIVOTDATA("Beløp",$A$3,"Prosjekt","Partiskatt","Prosjektnummer ","INNT12BUD")+GETPIVOTDATA("Beløp",$A$3,"Prosjekt","Partistøtte fra Nordland fylkeskommune","Prosjektnummer ","INNT11BUD")+GETPIVOTDATA("Beløp",$A$3,"Prosjekt","Statlig partistøtte","Prosjektnummer ","INNT10BUD")</f>
        <v>-1353040.27</v>
      </c>
    </row>
    <row r="16" spans="1:3" x14ac:dyDescent="0.25">
      <c r="A16" s="43" t="s">
        <v>344</v>
      </c>
      <c r="B16" s="44">
        <v>-1000</v>
      </c>
    </row>
    <row r="17" spans="1:2" x14ac:dyDescent="0.25">
      <c r="A17" s="43" t="s">
        <v>361</v>
      </c>
      <c r="B17" s="44">
        <v>-850</v>
      </c>
    </row>
    <row r="18" spans="1:2" x14ac:dyDescent="0.25">
      <c r="A18" s="43" t="s">
        <v>99</v>
      </c>
      <c r="B18" s="44">
        <v>-6562.9</v>
      </c>
    </row>
    <row r="19" spans="1:2" x14ac:dyDescent="0.25">
      <c r="A19" s="43" t="s">
        <v>98</v>
      </c>
      <c r="B19" s="44">
        <v>-25434</v>
      </c>
    </row>
    <row r="20" spans="1:2" x14ac:dyDescent="0.25">
      <c r="A20" s="43" t="s">
        <v>100</v>
      </c>
      <c r="B20" s="44">
        <v>-557</v>
      </c>
    </row>
    <row r="21" spans="1:2" x14ac:dyDescent="0.25">
      <c r="A21" s="43" t="s">
        <v>95</v>
      </c>
      <c r="B21" s="44">
        <v>-1100</v>
      </c>
    </row>
    <row r="22" spans="1:2" x14ac:dyDescent="0.25">
      <c r="A22" s="43" t="s">
        <v>97</v>
      </c>
      <c r="B22" s="44">
        <v>-1050</v>
      </c>
    </row>
    <row r="23" spans="1:2" x14ac:dyDescent="0.25">
      <c r="A23" s="43" t="s">
        <v>102</v>
      </c>
      <c r="B23" s="44">
        <v>-557</v>
      </c>
    </row>
    <row r="24" spans="1:2" x14ac:dyDescent="0.25">
      <c r="A24" s="43" t="s">
        <v>101</v>
      </c>
      <c r="B24" s="44">
        <v>-850</v>
      </c>
    </row>
    <row r="25" spans="1:2" x14ac:dyDescent="0.25">
      <c r="A25" s="43" t="s">
        <v>362</v>
      </c>
      <c r="B25" s="44">
        <v>-4500</v>
      </c>
    </row>
    <row r="26" spans="1:2" x14ac:dyDescent="0.25">
      <c r="A26" s="23" t="s">
        <v>359</v>
      </c>
      <c r="B26" s="44">
        <v>-101325</v>
      </c>
    </row>
    <row r="27" spans="1:2" x14ac:dyDescent="0.25">
      <c r="A27" s="24" t="s">
        <v>7</v>
      </c>
      <c r="B27" s="44">
        <v>-101325</v>
      </c>
    </row>
    <row r="28" spans="1:2" x14ac:dyDescent="0.25">
      <c r="A28" s="43" t="s">
        <v>358</v>
      </c>
      <c r="B28" s="44">
        <v>-101325</v>
      </c>
    </row>
    <row r="29" spans="1:2" x14ac:dyDescent="0.25">
      <c r="A29" s="23" t="s">
        <v>232</v>
      </c>
      <c r="B29" s="44">
        <v>-263000</v>
      </c>
    </row>
    <row r="30" spans="1:2" x14ac:dyDescent="0.25">
      <c r="A30" s="24" t="s">
        <v>231</v>
      </c>
      <c r="B30" s="44">
        <v>-263000</v>
      </c>
    </row>
    <row r="31" spans="1:2" x14ac:dyDescent="0.25">
      <c r="A31" s="43" t="s">
        <v>283</v>
      </c>
      <c r="B31" s="44">
        <v>-1000</v>
      </c>
    </row>
    <row r="32" spans="1:2" x14ac:dyDescent="0.25">
      <c r="A32" s="43" t="s">
        <v>281</v>
      </c>
      <c r="B32" s="44">
        <v>-3000</v>
      </c>
    </row>
    <row r="33" spans="1:2" x14ac:dyDescent="0.25">
      <c r="A33" s="43" t="s">
        <v>280</v>
      </c>
      <c r="B33" s="44">
        <v>-3000</v>
      </c>
    </row>
    <row r="34" spans="1:2" x14ac:dyDescent="0.25">
      <c r="A34" s="43" t="s">
        <v>279</v>
      </c>
      <c r="B34" s="44">
        <v>-3000</v>
      </c>
    </row>
    <row r="35" spans="1:2" x14ac:dyDescent="0.25">
      <c r="A35" s="43" t="s">
        <v>278</v>
      </c>
      <c r="B35" s="44">
        <v>-3000</v>
      </c>
    </row>
    <row r="36" spans="1:2" x14ac:dyDescent="0.25">
      <c r="A36" s="43" t="s">
        <v>277</v>
      </c>
      <c r="B36" s="44">
        <v>-5000</v>
      </c>
    </row>
    <row r="37" spans="1:2" x14ac:dyDescent="0.25">
      <c r="A37" s="43" t="s">
        <v>275</v>
      </c>
      <c r="B37" s="44">
        <v>-5000</v>
      </c>
    </row>
    <row r="38" spans="1:2" x14ac:dyDescent="0.25">
      <c r="A38" s="43" t="s">
        <v>274</v>
      </c>
      <c r="B38" s="44">
        <v>-5000</v>
      </c>
    </row>
    <row r="39" spans="1:2" x14ac:dyDescent="0.25">
      <c r="A39" s="43" t="s">
        <v>273</v>
      </c>
      <c r="B39" s="44">
        <v>-5000</v>
      </c>
    </row>
    <row r="40" spans="1:2" x14ac:dyDescent="0.25">
      <c r="A40" s="43" t="s">
        <v>272</v>
      </c>
      <c r="B40" s="44">
        <v>-5000</v>
      </c>
    </row>
    <row r="41" spans="1:2" x14ac:dyDescent="0.25">
      <c r="A41" s="43" t="s">
        <v>271</v>
      </c>
      <c r="B41" s="44">
        <v>-5000</v>
      </c>
    </row>
    <row r="42" spans="1:2" x14ac:dyDescent="0.25">
      <c r="A42" s="43" t="s">
        <v>270</v>
      </c>
      <c r="B42" s="44">
        <v>-10000</v>
      </c>
    </row>
    <row r="43" spans="1:2" x14ac:dyDescent="0.25">
      <c r="A43" s="43" t="s">
        <v>269</v>
      </c>
      <c r="B43" s="44">
        <v>-10000</v>
      </c>
    </row>
    <row r="44" spans="1:2" x14ac:dyDescent="0.25">
      <c r="A44" s="43" t="s">
        <v>268</v>
      </c>
      <c r="B44" s="44">
        <v>-10000</v>
      </c>
    </row>
    <row r="45" spans="1:2" x14ac:dyDescent="0.25">
      <c r="A45" s="43" t="s">
        <v>267</v>
      </c>
      <c r="B45" s="44">
        <v>-10000</v>
      </c>
    </row>
    <row r="46" spans="1:2" x14ac:dyDescent="0.25">
      <c r="A46" s="43" t="s">
        <v>266</v>
      </c>
      <c r="B46" s="44">
        <v>-10000</v>
      </c>
    </row>
    <row r="47" spans="1:2" x14ac:dyDescent="0.25">
      <c r="A47" s="43" t="s">
        <v>265</v>
      </c>
      <c r="B47" s="44">
        <v>-10000</v>
      </c>
    </row>
    <row r="48" spans="1:2" x14ac:dyDescent="0.25">
      <c r="A48" s="43" t="s">
        <v>264</v>
      </c>
      <c r="B48" s="44">
        <v>-15000</v>
      </c>
    </row>
    <row r="49" spans="1:2" x14ac:dyDescent="0.25">
      <c r="A49" s="43" t="s">
        <v>263</v>
      </c>
      <c r="B49" s="44">
        <v>-20000</v>
      </c>
    </row>
    <row r="50" spans="1:2" x14ac:dyDescent="0.25">
      <c r="A50" s="43" t="s">
        <v>262</v>
      </c>
      <c r="B50" s="44">
        <v>-40000</v>
      </c>
    </row>
    <row r="51" spans="1:2" x14ac:dyDescent="0.25">
      <c r="A51" s="43" t="s">
        <v>261</v>
      </c>
      <c r="B51" s="44">
        <v>-40000</v>
      </c>
    </row>
    <row r="52" spans="1:2" x14ac:dyDescent="0.25">
      <c r="A52" s="43" t="s">
        <v>230</v>
      </c>
      <c r="B52" s="44">
        <v>-10000</v>
      </c>
    </row>
    <row r="53" spans="1:2" x14ac:dyDescent="0.25">
      <c r="A53" s="43" t="s">
        <v>253</v>
      </c>
      <c r="B53" s="44">
        <v>-35000</v>
      </c>
    </row>
    <row r="54" spans="1:2" x14ac:dyDescent="0.25">
      <c r="A54" s="23" t="s">
        <v>36</v>
      </c>
      <c r="B54" s="44">
        <v>-79032.09</v>
      </c>
    </row>
    <row r="55" spans="1:2" x14ac:dyDescent="0.25">
      <c r="A55" s="24" t="s">
        <v>9</v>
      </c>
      <c r="B55" s="44">
        <v>-79032.09</v>
      </c>
    </row>
    <row r="56" spans="1:2" x14ac:dyDescent="0.25">
      <c r="A56" s="43" t="s">
        <v>348</v>
      </c>
      <c r="B56" s="44">
        <v>-1900</v>
      </c>
    </row>
    <row r="57" spans="1:2" x14ac:dyDescent="0.25">
      <c r="A57" s="43" t="s">
        <v>255</v>
      </c>
      <c r="B57" s="44">
        <v>-1500</v>
      </c>
    </row>
    <row r="58" spans="1:2" x14ac:dyDescent="0.25">
      <c r="A58" s="43" t="s">
        <v>347</v>
      </c>
      <c r="B58" s="44">
        <v>-7.09</v>
      </c>
    </row>
    <row r="59" spans="1:2" x14ac:dyDescent="0.25">
      <c r="A59" s="43" t="s">
        <v>314</v>
      </c>
      <c r="B59" s="44">
        <v>-37500</v>
      </c>
    </row>
    <row r="60" spans="1:2" x14ac:dyDescent="0.25">
      <c r="A60" s="43" t="s">
        <v>35</v>
      </c>
      <c r="B60" s="44">
        <v>-37500</v>
      </c>
    </row>
    <row r="61" spans="1:2" x14ac:dyDescent="0.25">
      <c r="A61" s="43" t="s">
        <v>349</v>
      </c>
      <c r="B61" s="44">
        <v>-100</v>
      </c>
    </row>
    <row r="62" spans="1:2" x14ac:dyDescent="0.25">
      <c r="A62" s="43" t="s">
        <v>256</v>
      </c>
      <c r="B62" s="44">
        <v>-525</v>
      </c>
    </row>
    <row r="63" spans="1:2" x14ac:dyDescent="0.25">
      <c r="A63" s="23" t="s">
        <v>50</v>
      </c>
      <c r="B63" s="44">
        <v>-102150</v>
      </c>
    </row>
    <row r="64" spans="1:2" x14ac:dyDescent="0.25">
      <c r="A64" s="24" t="s">
        <v>49</v>
      </c>
      <c r="B64" s="44">
        <v>-102150</v>
      </c>
    </row>
    <row r="65" spans="1:2" x14ac:dyDescent="0.25">
      <c r="A65" s="43" t="s">
        <v>73</v>
      </c>
      <c r="B65" s="44">
        <v>-3200</v>
      </c>
    </row>
    <row r="66" spans="1:2" x14ac:dyDescent="0.25">
      <c r="A66" s="43" t="s">
        <v>72</v>
      </c>
      <c r="B66" s="44">
        <v>-4700</v>
      </c>
    </row>
    <row r="67" spans="1:2" x14ac:dyDescent="0.25">
      <c r="A67" s="43" t="s">
        <v>71</v>
      </c>
      <c r="B67" s="44">
        <v>-8450</v>
      </c>
    </row>
    <row r="68" spans="1:2" x14ac:dyDescent="0.25">
      <c r="A68" s="43" t="s">
        <v>70</v>
      </c>
      <c r="B68" s="44">
        <v>-3200</v>
      </c>
    </row>
    <row r="69" spans="1:2" x14ac:dyDescent="0.25">
      <c r="A69" s="43" t="s">
        <v>69</v>
      </c>
      <c r="B69" s="44">
        <v>-1700</v>
      </c>
    </row>
    <row r="70" spans="1:2" x14ac:dyDescent="0.25">
      <c r="A70" s="43" t="s">
        <v>68</v>
      </c>
      <c r="B70" s="44">
        <v>-1700</v>
      </c>
    </row>
    <row r="71" spans="1:2" x14ac:dyDescent="0.25">
      <c r="A71" s="43" t="s">
        <v>67</v>
      </c>
      <c r="B71" s="44">
        <v>-4700</v>
      </c>
    </row>
    <row r="72" spans="1:2" x14ac:dyDescent="0.25">
      <c r="A72" s="43" t="s">
        <v>66</v>
      </c>
      <c r="B72" s="44">
        <v>-4700</v>
      </c>
    </row>
    <row r="73" spans="1:2" x14ac:dyDescent="0.25">
      <c r="A73" s="43" t="s">
        <v>65</v>
      </c>
      <c r="B73" s="44">
        <v>-3200</v>
      </c>
    </row>
    <row r="74" spans="1:2" x14ac:dyDescent="0.25">
      <c r="A74" s="43" t="s">
        <v>64</v>
      </c>
      <c r="B74" s="44">
        <v>-3200</v>
      </c>
    </row>
    <row r="75" spans="1:2" x14ac:dyDescent="0.25">
      <c r="A75" s="43" t="s">
        <v>63</v>
      </c>
      <c r="B75" s="44">
        <v>-4700</v>
      </c>
    </row>
    <row r="76" spans="1:2" x14ac:dyDescent="0.25">
      <c r="A76" s="43" t="s">
        <v>62</v>
      </c>
      <c r="B76" s="44">
        <v>-8450</v>
      </c>
    </row>
    <row r="77" spans="1:2" x14ac:dyDescent="0.25">
      <c r="A77" s="43" t="s">
        <v>61</v>
      </c>
      <c r="B77" s="44">
        <v>-1700</v>
      </c>
    </row>
    <row r="78" spans="1:2" x14ac:dyDescent="0.25">
      <c r="A78" s="43" t="s">
        <v>60</v>
      </c>
      <c r="B78" s="44">
        <v>-7650</v>
      </c>
    </row>
    <row r="79" spans="1:2" x14ac:dyDescent="0.25">
      <c r="A79" s="43" t="s">
        <v>59</v>
      </c>
      <c r="B79" s="44">
        <v>-3200</v>
      </c>
    </row>
    <row r="80" spans="1:2" x14ac:dyDescent="0.25">
      <c r="A80" s="43" t="s">
        <v>58</v>
      </c>
      <c r="B80" s="44">
        <v>-4700</v>
      </c>
    </row>
    <row r="81" spans="1:2" x14ac:dyDescent="0.25">
      <c r="A81" s="43" t="s">
        <v>57</v>
      </c>
      <c r="B81" s="44">
        <v>-7200</v>
      </c>
    </row>
    <row r="82" spans="1:2" x14ac:dyDescent="0.25">
      <c r="A82" s="43" t="s">
        <v>56</v>
      </c>
      <c r="B82" s="44">
        <v>-1700</v>
      </c>
    </row>
    <row r="83" spans="1:2" x14ac:dyDescent="0.25">
      <c r="A83" s="43" t="s">
        <v>55</v>
      </c>
      <c r="B83" s="44">
        <v>-1700</v>
      </c>
    </row>
    <row r="84" spans="1:2" x14ac:dyDescent="0.25">
      <c r="A84" s="43" t="s">
        <v>54</v>
      </c>
      <c r="B84" s="44">
        <v>-3200</v>
      </c>
    </row>
    <row r="85" spans="1:2" x14ac:dyDescent="0.25">
      <c r="A85" s="43" t="s">
        <v>53</v>
      </c>
      <c r="B85" s="44">
        <v>-4700</v>
      </c>
    </row>
    <row r="86" spans="1:2" x14ac:dyDescent="0.25">
      <c r="A86" s="43" t="s">
        <v>52</v>
      </c>
      <c r="B86" s="44">
        <v>-4700</v>
      </c>
    </row>
    <row r="87" spans="1:2" x14ac:dyDescent="0.25">
      <c r="A87" s="43" t="s">
        <v>51</v>
      </c>
      <c r="B87" s="44">
        <v>-4700</v>
      </c>
    </row>
    <row r="88" spans="1:2" x14ac:dyDescent="0.25">
      <c r="A88" s="43" t="s">
        <v>48</v>
      </c>
      <c r="B88" s="44">
        <v>-3400</v>
      </c>
    </row>
    <row r="89" spans="1:2" x14ac:dyDescent="0.25">
      <c r="A89" s="43" t="s">
        <v>74</v>
      </c>
      <c r="B89" s="44">
        <v>-4700</v>
      </c>
    </row>
    <row r="90" spans="1:2" x14ac:dyDescent="0.25">
      <c r="A90" s="43" t="s">
        <v>75</v>
      </c>
      <c r="B90" s="44">
        <v>1300</v>
      </c>
    </row>
    <row r="91" spans="1:2" x14ac:dyDescent="0.25">
      <c r="A91" s="43" t="s">
        <v>372</v>
      </c>
      <c r="B91" s="44">
        <v>1700</v>
      </c>
    </row>
    <row r="92" spans="1:2" x14ac:dyDescent="0.25">
      <c r="A92" s="23" t="s">
        <v>293</v>
      </c>
      <c r="B92" s="44">
        <v>361393</v>
      </c>
    </row>
    <row r="93" spans="1:2" x14ac:dyDescent="0.25">
      <c r="A93" s="24" t="s">
        <v>11</v>
      </c>
      <c r="B93" s="44">
        <v>361393</v>
      </c>
    </row>
    <row r="94" spans="1:2" x14ac:dyDescent="0.25">
      <c r="A94" s="43" t="s">
        <v>292</v>
      </c>
      <c r="B94" s="44">
        <v>151380</v>
      </c>
    </row>
    <row r="95" spans="1:2" x14ac:dyDescent="0.25">
      <c r="A95" s="43" t="s">
        <v>363</v>
      </c>
      <c r="B95" s="44">
        <v>210013</v>
      </c>
    </row>
    <row r="96" spans="1:2" x14ac:dyDescent="0.25">
      <c r="A96" s="23" t="s">
        <v>200</v>
      </c>
      <c r="B96" s="44">
        <v>11422</v>
      </c>
    </row>
    <row r="97" spans="1:2" x14ac:dyDescent="0.25">
      <c r="A97" s="24" t="s">
        <v>199</v>
      </c>
      <c r="B97" s="44">
        <v>11422</v>
      </c>
    </row>
    <row r="98" spans="1:2" x14ac:dyDescent="0.25">
      <c r="A98" s="43" t="s">
        <v>202</v>
      </c>
      <c r="B98" s="44">
        <v>1626</v>
      </c>
    </row>
    <row r="99" spans="1:2" x14ac:dyDescent="0.25">
      <c r="A99" s="43" t="s">
        <v>198</v>
      </c>
      <c r="B99" s="44">
        <v>2296</v>
      </c>
    </row>
    <row r="100" spans="1:2" x14ac:dyDescent="0.25">
      <c r="A100" s="43" t="s">
        <v>351</v>
      </c>
      <c r="B100" s="44">
        <v>7500</v>
      </c>
    </row>
    <row r="101" spans="1:2" x14ac:dyDescent="0.25">
      <c r="A101" s="23" t="s">
        <v>183</v>
      </c>
      <c r="B101" s="44">
        <v>510493.39</v>
      </c>
    </row>
    <row r="102" spans="1:2" x14ac:dyDescent="0.25">
      <c r="A102" s="24" t="s">
        <v>182</v>
      </c>
      <c r="B102" s="44">
        <v>510493.39</v>
      </c>
    </row>
    <row r="103" spans="1:2" x14ac:dyDescent="0.25">
      <c r="A103" s="43" t="s">
        <v>259</v>
      </c>
      <c r="B103" s="44">
        <v>22886.25</v>
      </c>
    </row>
    <row r="104" spans="1:2" x14ac:dyDescent="0.25">
      <c r="A104" s="43" t="s">
        <v>227</v>
      </c>
      <c r="B104" s="44">
        <v>11781.25</v>
      </c>
    </row>
    <row r="105" spans="1:2" x14ac:dyDescent="0.25">
      <c r="A105" s="43" t="s">
        <v>376</v>
      </c>
      <c r="B105" s="44">
        <v>39984.379999999997</v>
      </c>
    </row>
    <row r="106" spans="1:2" x14ac:dyDescent="0.25">
      <c r="A106" s="43" t="s">
        <v>258</v>
      </c>
      <c r="B106" s="44">
        <v>5687.5</v>
      </c>
    </row>
    <row r="107" spans="1:2" x14ac:dyDescent="0.25">
      <c r="A107" s="43" t="s">
        <v>238</v>
      </c>
      <c r="B107" s="44">
        <v>13905</v>
      </c>
    </row>
    <row r="108" spans="1:2" x14ac:dyDescent="0.25">
      <c r="A108" s="43" t="s">
        <v>251</v>
      </c>
      <c r="B108" s="44">
        <v>2004.41</v>
      </c>
    </row>
    <row r="109" spans="1:2" x14ac:dyDescent="0.25">
      <c r="A109" s="43" t="s">
        <v>239</v>
      </c>
      <c r="B109" s="44">
        <v>15237.5</v>
      </c>
    </row>
    <row r="110" spans="1:2" x14ac:dyDescent="0.25">
      <c r="A110" s="43" t="s">
        <v>285</v>
      </c>
      <c r="B110" s="44">
        <v>836.6</v>
      </c>
    </row>
    <row r="111" spans="1:2" x14ac:dyDescent="0.25">
      <c r="A111" s="43" t="s">
        <v>192</v>
      </c>
      <c r="B111" s="44">
        <v>7692.31</v>
      </c>
    </row>
    <row r="112" spans="1:2" x14ac:dyDescent="0.25">
      <c r="A112" s="43" t="s">
        <v>233</v>
      </c>
      <c r="B112" s="44">
        <v>4807.6899999999996</v>
      </c>
    </row>
    <row r="113" spans="1:2" x14ac:dyDescent="0.25">
      <c r="A113" s="43" t="s">
        <v>188</v>
      </c>
      <c r="B113" s="44">
        <v>1169</v>
      </c>
    </row>
    <row r="114" spans="1:2" x14ac:dyDescent="0.25">
      <c r="A114" s="43" t="s">
        <v>189</v>
      </c>
      <c r="B114" s="44">
        <v>3692</v>
      </c>
    </row>
    <row r="115" spans="1:2" x14ac:dyDescent="0.25">
      <c r="A115" s="43" t="s">
        <v>305</v>
      </c>
      <c r="B115" s="44">
        <v>1315</v>
      </c>
    </row>
    <row r="116" spans="1:2" x14ac:dyDescent="0.25">
      <c r="A116" s="43" t="s">
        <v>207</v>
      </c>
      <c r="B116" s="44">
        <v>1000</v>
      </c>
    </row>
    <row r="117" spans="1:2" x14ac:dyDescent="0.25">
      <c r="A117" s="43" t="s">
        <v>240</v>
      </c>
      <c r="B117" s="44">
        <v>12000</v>
      </c>
    </row>
    <row r="118" spans="1:2" x14ac:dyDescent="0.25">
      <c r="A118" s="43" t="s">
        <v>195</v>
      </c>
      <c r="B118" s="44">
        <v>6931.79</v>
      </c>
    </row>
    <row r="119" spans="1:2" x14ac:dyDescent="0.25">
      <c r="A119" s="43" t="s">
        <v>215</v>
      </c>
      <c r="B119" s="44">
        <v>40</v>
      </c>
    </row>
    <row r="120" spans="1:2" x14ac:dyDescent="0.25">
      <c r="A120" s="43" t="s">
        <v>222</v>
      </c>
      <c r="B120" s="44">
        <v>2305.19</v>
      </c>
    </row>
    <row r="121" spans="1:2" x14ac:dyDescent="0.25">
      <c r="A121" s="43" t="s">
        <v>249</v>
      </c>
      <c r="B121" s="44">
        <v>96243</v>
      </c>
    </row>
    <row r="122" spans="1:2" x14ac:dyDescent="0.25">
      <c r="A122" s="43" t="s">
        <v>224</v>
      </c>
      <c r="B122" s="44">
        <v>1426.5</v>
      </c>
    </row>
    <row r="123" spans="1:2" x14ac:dyDescent="0.25">
      <c r="A123" s="43" t="s">
        <v>193</v>
      </c>
      <c r="B123" s="44">
        <v>4991</v>
      </c>
    </row>
    <row r="124" spans="1:2" x14ac:dyDescent="0.25">
      <c r="A124" s="43" t="s">
        <v>300</v>
      </c>
      <c r="B124" s="44">
        <v>1470</v>
      </c>
    </row>
    <row r="125" spans="1:2" x14ac:dyDescent="0.25">
      <c r="A125" s="43" t="s">
        <v>302</v>
      </c>
      <c r="B125" s="44">
        <v>3110</v>
      </c>
    </row>
    <row r="126" spans="1:2" x14ac:dyDescent="0.25">
      <c r="A126" s="43" t="s">
        <v>299</v>
      </c>
      <c r="B126" s="44">
        <v>12123</v>
      </c>
    </row>
    <row r="127" spans="1:2" x14ac:dyDescent="0.25">
      <c r="A127" s="43" t="s">
        <v>298</v>
      </c>
      <c r="B127" s="44">
        <v>1491</v>
      </c>
    </row>
    <row r="128" spans="1:2" x14ac:dyDescent="0.25">
      <c r="A128" s="43" t="s">
        <v>306</v>
      </c>
      <c r="B128" s="44">
        <v>6380</v>
      </c>
    </row>
    <row r="129" spans="1:2" x14ac:dyDescent="0.25">
      <c r="A129" s="43" t="s">
        <v>301</v>
      </c>
      <c r="B129" s="44">
        <v>4405</v>
      </c>
    </row>
    <row r="130" spans="1:2" x14ac:dyDescent="0.25">
      <c r="A130" s="43" t="s">
        <v>295</v>
      </c>
      <c r="B130" s="44">
        <v>2399.27</v>
      </c>
    </row>
    <row r="131" spans="1:2" x14ac:dyDescent="0.25">
      <c r="A131" s="43" t="s">
        <v>220</v>
      </c>
      <c r="B131" s="44">
        <v>4202</v>
      </c>
    </row>
    <row r="132" spans="1:2" x14ac:dyDescent="0.25">
      <c r="A132" s="43" t="s">
        <v>216</v>
      </c>
      <c r="B132" s="44">
        <v>3252</v>
      </c>
    </row>
    <row r="133" spans="1:2" x14ac:dyDescent="0.25">
      <c r="A133" s="43" t="s">
        <v>210</v>
      </c>
      <c r="B133" s="44">
        <v>1623.5</v>
      </c>
    </row>
    <row r="134" spans="1:2" x14ac:dyDescent="0.25">
      <c r="A134" s="43" t="s">
        <v>219</v>
      </c>
      <c r="B134" s="44">
        <v>678</v>
      </c>
    </row>
    <row r="135" spans="1:2" x14ac:dyDescent="0.25">
      <c r="A135" s="43" t="s">
        <v>212</v>
      </c>
      <c r="B135" s="44">
        <v>2697</v>
      </c>
    </row>
    <row r="136" spans="1:2" x14ac:dyDescent="0.25">
      <c r="A136" s="43" t="s">
        <v>218</v>
      </c>
      <c r="B136" s="44">
        <v>1596</v>
      </c>
    </row>
    <row r="137" spans="1:2" x14ac:dyDescent="0.25">
      <c r="A137" s="43" t="s">
        <v>217</v>
      </c>
      <c r="B137" s="44">
        <v>1296</v>
      </c>
    </row>
    <row r="138" spans="1:2" x14ac:dyDescent="0.25">
      <c r="A138" s="43" t="s">
        <v>213</v>
      </c>
      <c r="B138" s="44">
        <v>4530</v>
      </c>
    </row>
    <row r="139" spans="1:2" x14ac:dyDescent="0.25">
      <c r="A139" s="43" t="s">
        <v>221</v>
      </c>
      <c r="B139" s="44">
        <v>896</v>
      </c>
    </row>
    <row r="140" spans="1:2" x14ac:dyDescent="0.25">
      <c r="A140" s="43" t="s">
        <v>236</v>
      </c>
      <c r="B140" s="44">
        <v>1485</v>
      </c>
    </row>
    <row r="141" spans="1:2" x14ac:dyDescent="0.25">
      <c r="A141" s="43" t="s">
        <v>204</v>
      </c>
      <c r="B141" s="44">
        <v>1557</v>
      </c>
    </row>
    <row r="142" spans="1:2" x14ac:dyDescent="0.25">
      <c r="A142" s="43" t="s">
        <v>208</v>
      </c>
      <c r="B142" s="44">
        <v>1718.92</v>
      </c>
    </row>
    <row r="143" spans="1:2" x14ac:dyDescent="0.25">
      <c r="A143" s="43" t="s">
        <v>284</v>
      </c>
      <c r="B143" s="44">
        <v>4012</v>
      </c>
    </row>
    <row r="144" spans="1:2" x14ac:dyDescent="0.25">
      <c r="A144" s="43" t="s">
        <v>286</v>
      </c>
      <c r="B144" s="44">
        <v>6370</v>
      </c>
    </row>
    <row r="145" spans="1:2" x14ac:dyDescent="0.25">
      <c r="A145" s="43" t="s">
        <v>209</v>
      </c>
      <c r="B145" s="44">
        <v>6056.8</v>
      </c>
    </row>
    <row r="146" spans="1:2" x14ac:dyDescent="0.25">
      <c r="A146" s="43" t="s">
        <v>226</v>
      </c>
      <c r="B146" s="44">
        <v>687.5</v>
      </c>
    </row>
    <row r="147" spans="1:2" x14ac:dyDescent="0.25">
      <c r="A147" s="43" t="s">
        <v>194</v>
      </c>
      <c r="B147" s="44">
        <v>1980</v>
      </c>
    </row>
    <row r="148" spans="1:2" x14ac:dyDescent="0.25">
      <c r="A148" s="43" t="s">
        <v>291</v>
      </c>
      <c r="B148" s="44">
        <v>5000</v>
      </c>
    </row>
    <row r="149" spans="1:2" x14ac:dyDescent="0.25">
      <c r="A149" s="43" t="s">
        <v>237</v>
      </c>
      <c r="B149" s="44">
        <v>33343.75</v>
      </c>
    </row>
    <row r="150" spans="1:2" x14ac:dyDescent="0.25">
      <c r="A150" s="43" t="s">
        <v>244</v>
      </c>
      <c r="B150" s="44">
        <v>2562.5</v>
      </c>
    </row>
    <row r="151" spans="1:2" x14ac:dyDescent="0.25">
      <c r="A151" s="43" t="s">
        <v>304</v>
      </c>
      <c r="B151" s="44">
        <v>3035.5</v>
      </c>
    </row>
    <row r="152" spans="1:2" x14ac:dyDescent="0.25">
      <c r="A152" s="43" t="s">
        <v>303</v>
      </c>
      <c r="B152" s="44">
        <v>15219</v>
      </c>
    </row>
    <row r="153" spans="1:2" x14ac:dyDescent="0.25">
      <c r="A153" s="43" t="s">
        <v>310</v>
      </c>
      <c r="B153" s="44">
        <v>18625</v>
      </c>
    </row>
    <row r="154" spans="1:2" x14ac:dyDescent="0.25">
      <c r="A154" s="43" t="s">
        <v>191</v>
      </c>
      <c r="B154" s="44">
        <v>3750</v>
      </c>
    </row>
    <row r="155" spans="1:2" x14ac:dyDescent="0.25">
      <c r="A155" s="43" t="s">
        <v>260</v>
      </c>
      <c r="B155" s="44">
        <v>2313</v>
      </c>
    </row>
    <row r="156" spans="1:2" x14ac:dyDescent="0.25">
      <c r="A156" s="43" t="s">
        <v>366</v>
      </c>
      <c r="B156" s="44">
        <v>11100</v>
      </c>
    </row>
    <row r="157" spans="1:2" x14ac:dyDescent="0.25">
      <c r="A157" s="43" t="s">
        <v>250</v>
      </c>
      <c r="B157" s="44">
        <v>24188</v>
      </c>
    </row>
    <row r="158" spans="1:2" x14ac:dyDescent="0.25">
      <c r="A158" s="43" t="s">
        <v>184</v>
      </c>
      <c r="B158" s="44">
        <v>1664.08</v>
      </c>
    </row>
    <row r="159" spans="1:2" x14ac:dyDescent="0.25">
      <c r="A159" s="43" t="s">
        <v>181</v>
      </c>
      <c r="B159" s="44">
        <v>896</v>
      </c>
    </row>
    <row r="160" spans="1:2" x14ac:dyDescent="0.25">
      <c r="A160" s="43" t="s">
        <v>252</v>
      </c>
      <c r="B160" s="44">
        <v>276</v>
      </c>
    </row>
    <row r="161" spans="1:2" x14ac:dyDescent="0.25">
      <c r="A161" s="43" t="s">
        <v>367</v>
      </c>
      <c r="B161" s="44">
        <v>58</v>
      </c>
    </row>
    <row r="162" spans="1:2" x14ac:dyDescent="0.25">
      <c r="A162" s="43" t="s">
        <v>211</v>
      </c>
      <c r="B162" s="44">
        <v>417</v>
      </c>
    </row>
    <row r="163" spans="1:2" x14ac:dyDescent="0.25">
      <c r="A163" s="43" t="s">
        <v>241</v>
      </c>
      <c r="B163" s="44">
        <v>1230</v>
      </c>
    </row>
    <row r="164" spans="1:2" x14ac:dyDescent="0.25">
      <c r="A164" s="43" t="s">
        <v>197</v>
      </c>
      <c r="B164" s="44">
        <v>162</v>
      </c>
    </row>
    <row r="165" spans="1:2" x14ac:dyDescent="0.25">
      <c r="A165" s="43" t="s">
        <v>229</v>
      </c>
      <c r="B165" s="44">
        <v>5688</v>
      </c>
    </row>
    <row r="166" spans="1:2" x14ac:dyDescent="0.25">
      <c r="A166" s="43" t="s">
        <v>242</v>
      </c>
      <c r="B166" s="44">
        <v>4109</v>
      </c>
    </row>
    <row r="167" spans="1:2" x14ac:dyDescent="0.25">
      <c r="A167" s="43" t="s">
        <v>247</v>
      </c>
      <c r="B167" s="44">
        <v>1813</v>
      </c>
    </row>
    <row r="168" spans="1:2" x14ac:dyDescent="0.25">
      <c r="A168" s="43" t="s">
        <v>319</v>
      </c>
      <c r="B168" s="44">
        <v>2200</v>
      </c>
    </row>
    <row r="169" spans="1:2" x14ac:dyDescent="0.25">
      <c r="A169" s="43" t="s">
        <v>307</v>
      </c>
      <c r="B169" s="44">
        <v>111</v>
      </c>
    </row>
    <row r="170" spans="1:2" x14ac:dyDescent="0.25">
      <c r="A170" s="43" t="s">
        <v>206</v>
      </c>
      <c r="B170" s="44">
        <v>4023</v>
      </c>
    </row>
    <row r="171" spans="1:2" x14ac:dyDescent="0.25">
      <c r="A171" s="43" t="s">
        <v>375</v>
      </c>
      <c r="B171" s="44">
        <v>4000</v>
      </c>
    </row>
    <row r="172" spans="1:2" x14ac:dyDescent="0.25">
      <c r="A172" s="43" t="s">
        <v>205</v>
      </c>
      <c r="B172" s="44">
        <v>1466</v>
      </c>
    </row>
    <row r="173" spans="1:2" x14ac:dyDescent="0.25">
      <c r="A173" s="43" t="s">
        <v>234</v>
      </c>
      <c r="B173" s="44">
        <v>21318.2</v>
      </c>
    </row>
    <row r="174" spans="1:2" x14ac:dyDescent="0.25">
      <c r="A174" s="43" t="s">
        <v>243</v>
      </c>
      <c r="B174" s="44">
        <v>7500</v>
      </c>
    </row>
    <row r="175" spans="1:2" x14ac:dyDescent="0.25">
      <c r="A175" s="43" t="s">
        <v>356</v>
      </c>
      <c r="B175" s="44">
        <v>324</v>
      </c>
    </row>
    <row r="176" spans="1:2" x14ac:dyDescent="0.25">
      <c r="A176" s="43" t="s">
        <v>355</v>
      </c>
      <c r="B176" s="44">
        <v>2149</v>
      </c>
    </row>
    <row r="177" spans="1:2" x14ac:dyDescent="0.25">
      <c r="A177" s="23" t="s">
        <v>115</v>
      </c>
      <c r="B177" s="44">
        <v>320017.26</v>
      </c>
    </row>
    <row r="178" spans="1:2" x14ac:dyDescent="0.25">
      <c r="A178" s="24" t="s">
        <v>114</v>
      </c>
      <c r="B178" s="44">
        <v>320017.26</v>
      </c>
    </row>
    <row r="179" spans="1:2" x14ac:dyDescent="0.25">
      <c r="A179" s="43" t="s">
        <v>153</v>
      </c>
      <c r="B179" s="44">
        <v>2048</v>
      </c>
    </row>
    <row r="180" spans="1:2" x14ac:dyDescent="0.25">
      <c r="A180" s="43" t="s">
        <v>144</v>
      </c>
      <c r="B180" s="44">
        <v>4540</v>
      </c>
    </row>
    <row r="181" spans="1:2" x14ac:dyDescent="0.25">
      <c r="A181" s="43" t="s">
        <v>145</v>
      </c>
      <c r="B181" s="44">
        <v>213.6</v>
      </c>
    </row>
    <row r="182" spans="1:2" x14ac:dyDescent="0.25">
      <c r="A182" s="43" t="s">
        <v>125</v>
      </c>
      <c r="B182" s="44">
        <v>3802.03</v>
      </c>
    </row>
    <row r="183" spans="1:2" x14ac:dyDescent="0.25">
      <c r="A183" s="43" t="s">
        <v>121</v>
      </c>
      <c r="B183" s="44">
        <v>609</v>
      </c>
    </row>
    <row r="184" spans="1:2" x14ac:dyDescent="0.25">
      <c r="A184" s="43" t="s">
        <v>122</v>
      </c>
      <c r="B184" s="44">
        <v>2218</v>
      </c>
    </row>
    <row r="185" spans="1:2" x14ac:dyDescent="0.25">
      <c r="A185" s="43" t="s">
        <v>142</v>
      </c>
      <c r="B185" s="44">
        <v>910</v>
      </c>
    </row>
    <row r="186" spans="1:2" x14ac:dyDescent="0.25">
      <c r="A186" s="43" t="s">
        <v>143</v>
      </c>
      <c r="B186" s="44">
        <v>912</v>
      </c>
    </row>
    <row r="187" spans="1:2" x14ac:dyDescent="0.25">
      <c r="A187" s="43" t="s">
        <v>158</v>
      </c>
      <c r="B187" s="44">
        <v>2263</v>
      </c>
    </row>
    <row r="188" spans="1:2" x14ac:dyDescent="0.25">
      <c r="A188" s="43" t="s">
        <v>135</v>
      </c>
      <c r="B188" s="44">
        <v>980</v>
      </c>
    </row>
    <row r="189" spans="1:2" x14ac:dyDescent="0.25">
      <c r="A189" s="43" t="s">
        <v>152</v>
      </c>
      <c r="B189" s="44">
        <v>1768</v>
      </c>
    </row>
    <row r="190" spans="1:2" x14ac:dyDescent="0.25">
      <c r="A190" s="43" t="s">
        <v>120</v>
      </c>
      <c r="B190" s="44">
        <v>52</v>
      </c>
    </row>
    <row r="191" spans="1:2" x14ac:dyDescent="0.25">
      <c r="A191" s="43" t="s">
        <v>119</v>
      </c>
      <c r="B191" s="44">
        <v>795</v>
      </c>
    </row>
    <row r="192" spans="1:2" x14ac:dyDescent="0.25">
      <c r="A192" s="43" t="s">
        <v>150</v>
      </c>
      <c r="B192" s="44">
        <v>439</v>
      </c>
    </row>
    <row r="193" spans="1:2" x14ac:dyDescent="0.25">
      <c r="A193" s="43" t="s">
        <v>149</v>
      </c>
      <c r="B193" s="44">
        <v>2915</v>
      </c>
    </row>
    <row r="194" spans="1:2" x14ac:dyDescent="0.25">
      <c r="A194" s="43" t="s">
        <v>136</v>
      </c>
      <c r="B194" s="44">
        <v>1814</v>
      </c>
    </row>
    <row r="195" spans="1:2" x14ac:dyDescent="0.25">
      <c r="A195" s="43" t="s">
        <v>141</v>
      </c>
      <c r="B195" s="44">
        <v>1685</v>
      </c>
    </row>
    <row r="196" spans="1:2" x14ac:dyDescent="0.25">
      <c r="A196" s="43" t="s">
        <v>137</v>
      </c>
      <c r="B196" s="44">
        <v>1496</v>
      </c>
    </row>
    <row r="197" spans="1:2" x14ac:dyDescent="0.25">
      <c r="A197" s="43" t="s">
        <v>140</v>
      </c>
      <c r="B197" s="44">
        <v>1346</v>
      </c>
    </row>
    <row r="198" spans="1:2" x14ac:dyDescent="0.25">
      <c r="A198" s="43" t="s">
        <v>139</v>
      </c>
      <c r="B198" s="44">
        <v>2084</v>
      </c>
    </row>
    <row r="199" spans="1:2" x14ac:dyDescent="0.25">
      <c r="A199" s="43" t="s">
        <v>117</v>
      </c>
      <c r="B199" s="44">
        <v>230000</v>
      </c>
    </row>
    <row r="200" spans="1:2" x14ac:dyDescent="0.25">
      <c r="A200" s="43" t="s">
        <v>157</v>
      </c>
      <c r="B200" s="44">
        <v>28500</v>
      </c>
    </row>
    <row r="201" spans="1:2" x14ac:dyDescent="0.25">
      <c r="A201" s="43" t="s">
        <v>151</v>
      </c>
      <c r="B201" s="44">
        <v>513</v>
      </c>
    </row>
    <row r="202" spans="1:2" x14ac:dyDescent="0.25">
      <c r="A202" s="43" t="s">
        <v>146</v>
      </c>
      <c r="B202" s="44">
        <v>1098</v>
      </c>
    </row>
    <row r="203" spans="1:2" x14ac:dyDescent="0.25">
      <c r="A203" s="43" t="s">
        <v>138</v>
      </c>
      <c r="B203" s="44">
        <v>1781</v>
      </c>
    </row>
    <row r="204" spans="1:2" x14ac:dyDescent="0.25">
      <c r="A204" s="43" t="s">
        <v>156</v>
      </c>
      <c r="B204" s="44">
        <v>1867</v>
      </c>
    </row>
    <row r="205" spans="1:2" x14ac:dyDescent="0.25">
      <c r="A205" s="43" t="s">
        <v>159</v>
      </c>
      <c r="B205" s="44">
        <v>1280</v>
      </c>
    </row>
    <row r="206" spans="1:2" x14ac:dyDescent="0.25">
      <c r="A206" s="43" t="s">
        <v>113</v>
      </c>
      <c r="B206" s="44">
        <v>2068</v>
      </c>
    </row>
    <row r="207" spans="1:2" x14ac:dyDescent="0.25">
      <c r="A207" s="43" t="s">
        <v>155</v>
      </c>
      <c r="B207" s="44">
        <v>542.5</v>
      </c>
    </row>
    <row r="208" spans="1:2" x14ac:dyDescent="0.25">
      <c r="A208" s="43" t="s">
        <v>126</v>
      </c>
      <c r="B208" s="44">
        <v>1404</v>
      </c>
    </row>
    <row r="209" spans="1:2" x14ac:dyDescent="0.25">
      <c r="A209" s="43" t="s">
        <v>127</v>
      </c>
      <c r="B209" s="44">
        <v>1547</v>
      </c>
    </row>
    <row r="210" spans="1:2" x14ac:dyDescent="0.25">
      <c r="A210" s="43" t="s">
        <v>128</v>
      </c>
      <c r="B210" s="44">
        <v>1698</v>
      </c>
    </row>
    <row r="211" spans="1:2" x14ac:dyDescent="0.25">
      <c r="A211" s="43" t="s">
        <v>124</v>
      </c>
      <c r="B211" s="44">
        <v>3278</v>
      </c>
    </row>
    <row r="212" spans="1:2" x14ac:dyDescent="0.25">
      <c r="A212" s="43" t="s">
        <v>129</v>
      </c>
      <c r="B212" s="44">
        <v>1629</v>
      </c>
    </row>
    <row r="213" spans="1:2" x14ac:dyDescent="0.25">
      <c r="A213" s="43" t="s">
        <v>130</v>
      </c>
      <c r="B213" s="44">
        <v>1799</v>
      </c>
    </row>
    <row r="214" spans="1:2" x14ac:dyDescent="0.25">
      <c r="A214" s="43" t="s">
        <v>123</v>
      </c>
      <c r="B214" s="44">
        <v>798</v>
      </c>
    </row>
    <row r="215" spans="1:2" x14ac:dyDescent="0.25">
      <c r="A215" s="43" t="s">
        <v>116</v>
      </c>
      <c r="B215" s="44">
        <v>1000</v>
      </c>
    </row>
    <row r="216" spans="1:2" x14ac:dyDescent="0.25">
      <c r="A216" s="43" t="s">
        <v>131</v>
      </c>
      <c r="B216" s="44">
        <v>292.8</v>
      </c>
    </row>
    <row r="217" spans="1:2" x14ac:dyDescent="0.25">
      <c r="A217" s="43" t="s">
        <v>154</v>
      </c>
      <c r="B217" s="44">
        <v>216</v>
      </c>
    </row>
    <row r="218" spans="1:2" x14ac:dyDescent="0.25">
      <c r="A218" s="43" t="s">
        <v>118</v>
      </c>
      <c r="B218" s="44">
        <v>2296</v>
      </c>
    </row>
    <row r="219" spans="1:2" x14ac:dyDescent="0.25">
      <c r="A219" s="43" t="s">
        <v>134</v>
      </c>
      <c r="B219" s="44">
        <v>482.4</v>
      </c>
    </row>
    <row r="220" spans="1:2" x14ac:dyDescent="0.25">
      <c r="A220" s="43" t="s">
        <v>133</v>
      </c>
      <c r="B220" s="44">
        <v>156.63999999999999</v>
      </c>
    </row>
    <row r="221" spans="1:2" x14ac:dyDescent="0.25">
      <c r="A221" s="43" t="s">
        <v>160</v>
      </c>
      <c r="B221" s="44">
        <v>637.79</v>
      </c>
    </row>
    <row r="222" spans="1:2" x14ac:dyDescent="0.25">
      <c r="A222" s="43" t="s">
        <v>132</v>
      </c>
      <c r="B222" s="44">
        <v>168</v>
      </c>
    </row>
    <row r="223" spans="1:2" x14ac:dyDescent="0.25">
      <c r="A223" s="43" t="s">
        <v>148</v>
      </c>
      <c r="B223" s="44">
        <v>1883</v>
      </c>
    </row>
    <row r="224" spans="1:2" x14ac:dyDescent="0.25">
      <c r="A224" s="43" t="s">
        <v>147</v>
      </c>
      <c r="B224" s="44">
        <v>192.5</v>
      </c>
    </row>
    <row r="225" spans="1:2" x14ac:dyDescent="0.25">
      <c r="A225" s="23" t="s">
        <v>79</v>
      </c>
      <c r="B225" s="44">
        <v>3027</v>
      </c>
    </row>
    <row r="226" spans="1:2" x14ac:dyDescent="0.25">
      <c r="A226" s="24" t="s">
        <v>78</v>
      </c>
      <c r="B226" s="44">
        <v>3027</v>
      </c>
    </row>
    <row r="227" spans="1:2" x14ac:dyDescent="0.25">
      <c r="A227" s="43" t="s">
        <v>77</v>
      </c>
      <c r="B227" s="44">
        <v>3027</v>
      </c>
    </row>
    <row r="228" spans="1:2" x14ac:dyDescent="0.25">
      <c r="A228" s="23" t="s">
        <v>289</v>
      </c>
      <c r="B228" s="44">
        <v>42478.2</v>
      </c>
    </row>
    <row r="229" spans="1:2" x14ac:dyDescent="0.25">
      <c r="A229" s="24" t="s">
        <v>288</v>
      </c>
      <c r="B229" s="44">
        <v>42478.2</v>
      </c>
    </row>
    <row r="230" spans="1:2" x14ac:dyDescent="0.25">
      <c r="A230" s="43" t="s">
        <v>294</v>
      </c>
      <c r="B230" s="44">
        <v>16565</v>
      </c>
    </row>
    <row r="231" spans="1:2" x14ac:dyDescent="0.25">
      <c r="A231" s="43" t="s">
        <v>287</v>
      </c>
      <c r="B231" s="44">
        <v>5350</v>
      </c>
    </row>
    <row r="232" spans="1:2" x14ac:dyDescent="0.25">
      <c r="A232" s="43" t="s">
        <v>373</v>
      </c>
      <c r="B232" s="44">
        <v>20000</v>
      </c>
    </row>
    <row r="233" spans="1:2" x14ac:dyDescent="0.25">
      <c r="A233" s="43" t="s">
        <v>309</v>
      </c>
      <c r="B233" s="44">
        <v>563.20000000000005</v>
      </c>
    </row>
    <row r="234" spans="1:2" x14ac:dyDescent="0.25">
      <c r="A234" s="23" t="s">
        <v>82</v>
      </c>
      <c r="B234" s="44">
        <v>59238</v>
      </c>
    </row>
    <row r="235" spans="1:2" x14ac:dyDescent="0.25">
      <c r="A235" s="24" t="s">
        <v>15</v>
      </c>
      <c r="B235" s="44">
        <v>59238</v>
      </c>
    </row>
    <row r="236" spans="1:2" x14ac:dyDescent="0.25">
      <c r="A236" s="43" t="s">
        <v>308</v>
      </c>
      <c r="B236" s="44">
        <v>14893</v>
      </c>
    </row>
    <row r="237" spans="1:2" x14ac:dyDescent="0.25">
      <c r="A237" s="43" t="s">
        <v>321</v>
      </c>
      <c r="B237" s="44">
        <v>14893</v>
      </c>
    </row>
    <row r="238" spans="1:2" x14ac:dyDescent="0.25">
      <c r="A238" s="43" t="s">
        <v>81</v>
      </c>
      <c r="B238" s="44">
        <v>14559</v>
      </c>
    </row>
    <row r="239" spans="1:2" x14ac:dyDescent="0.25">
      <c r="A239" s="43" t="s">
        <v>377</v>
      </c>
      <c r="B239" s="44">
        <v>14893</v>
      </c>
    </row>
    <row r="240" spans="1:2" x14ac:dyDescent="0.25">
      <c r="A240" s="23" t="s">
        <v>105</v>
      </c>
      <c r="B240" s="44">
        <v>91718.17</v>
      </c>
    </row>
    <row r="241" spans="1:2" x14ac:dyDescent="0.25">
      <c r="A241" s="24" t="s">
        <v>16</v>
      </c>
      <c r="B241" s="44">
        <v>91718.17</v>
      </c>
    </row>
    <row r="242" spans="1:2" x14ac:dyDescent="0.25">
      <c r="A242" s="43" t="s">
        <v>104</v>
      </c>
      <c r="B242" s="44">
        <v>11</v>
      </c>
    </row>
    <row r="243" spans="1:2" x14ac:dyDescent="0.25">
      <c r="A243" s="43" t="s">
        <v>108</v>
      </c>
      <c r="B243" s="44">
        <v>55</v>
      </c>
    </row>
    <row r="244" spans="1:2" x14ac:dyDescent="0.25">
      <c r="A244" s="43" t="s">
        <v>235</v>
      </c>
      <c r="B244" s="44">
        <v>349</v>
      </c>
    </row>
    <row r="245" spans="1:2" x14ac:dyDescent="0.25">
      <c r="A245" s="43" t="s">
        <v>110</v>
      </c>
      <c r="B245" s="44">
        <v>145</v>
      </c>
    </row>
    <row r="246" spans="1:2" x14ac:dyDescent="0.25">
      <c r="A246" s="43" t="s">
        <v>111</v>
      </c>
      <c r="B246" s="44">
        <v>9168.7099999999991</v>
      </c>
    </row>
    <row r="247" spans="1:2" x14ac:dyDescent="0.25">
      <c r="A247" s="43" t="s">
        <v>109</v>
      </c>
      <c r="B247" s="44">
        <v>2083.75</v>
      </c>
    </row>
    <row r="248" spans="1:2" x14ac:dyDescent="0.25">
      <c r="A248" s="43" t="s">
        <v>107</v>
      </c>
      <c r="B248" s="44">
        <v>1006.21</v>
      </c>
    </row>
    <row r="249" spans="1:2" x14ac:dyDescent="0.25">
      <c r="A249" s="43" t="s">
        <v>320</v>
      </c>
      <c r="B249" s="44">
        <v>127</v>
      </c>
    </row>
    <row r="250" spans="1:2" x14ac:dyDescent="0.25">
      <c r="A250" s="43" t="s">
        <v>360</v>
      </c>
      <c r="B250" s="44">
        <v>287</v>
      </c>
    </row>
    <row r="251" spans="1:2" x14ac:dyDescent="0.25">
      <c r="A251" s="43" t="s">
        <v>345</v>
      </c>
      <c r="B251" s="44">
        <v>17.5</v>
      </c>
    </row>
    <row r="252" spans="1:2" x14ac:dyDescent="0.25">
      <c r="A252" s="43" t="s">
        <v>297</v>
      </c>
      <c r="B252" s="44">
        <v>37721</v>
      </c>
    </row>
    <row r="253" spans="1:2" x14ac:dyDescent="0.25">
      <c r="A253" s="43" t="s">
        <v>365</v>
      </c>
      <c r="B253" s="44">
        <v>39727</v>
      </c>
    </row>
    <row r="254" spans="1:2" x14ac:dyDescent="0.25">
      <c r="A254" s="43" t="s">
        <v>364</v>
      </c>
      <c r="B254" s="44">
        <v>1020</v>
      </c>
    </row>
    <row r="255" spans="1:2" x14ac:dyDescent="0.25">
      <c r="A255" s="23" t="s">
        <v>85</v>
      </c>
      <c r="B255" s="44">
        <v>102953</v>
      </c>
    </row>
    <row r="256" spans="1:2" x14ac:dyDescent="0.25">
      <c r="A256" s="24" t="s">
        <v>84</v>
      </c>
      <c r="B256" s="44">
        <v>102953</v>
      </c>
    </row>
    <row r="257" spans="1:2" x14ac:dyDescent="0.25">
      <c r="A257" s="43" t="s">
        <v>92</v>
      </c>
      <c r="B257" s="44">
        <v>91000</v>
      </c>
    </row>
    <row r="258" spans="1:2" x14ac:dyDescent="0.25">
      <c r="A258" s="43" t="s">
        <v>83</v>
      </c>
      <c r="B258" s="44">
        <v>6695</v>
      </c>
    </row>
    <row r="259" spans="1:2" x14ac:dyDescent="0.25">
      <c r="A259" s="43" t="s">
        <v>86</v>
      </c>
      <c r="B259" s="44">
        <v>3100</v>
      </c>
    </row>
    <row r="260" spans="1:2" x14ac:dyDescent="0.25">
      <c r="A260" s="43" t="s">
        <v>87</v>
      </c>
      <c r="B260" s="44">
        <v>3870</v>
      </c>
    </row>
    <row r="261" spans="1:2" x14ac:dyDescent="0.25">
      <c r="A261" s="43" t="s">
        <v>91</v>
      </c>
      <c r="B261" s="44">
        <v>4618</v>
      </c>
    </row>
    <row r="262" spans="1:2" x14ac:dyDescent="0.25">
      <c r="A262" s="43" t="s">
        <v>93</v>
      </c>
      <c r="B262" s="44">
        <v>640</v>
      </c>
    </row>
    <row r="263" spans="1:2" x14ac:dyDescent="0.25">
      <c r="A263" s="43" t="s">
        <v>89</v>
      </c>
      <c r="B263" s="44">
        <v>-3870</v>
      </c>
    </row>
    <row r="264" spans="1:2" x14ac:dyDescent="0.25">
      <c r="A264" s="43" t="s">
        <v>88</v>
      </c>
      <c r="B264" s="44">
        <v>-3100</v>
      </c>
    </row>
    <row r="265" spans="1:2" x14ac:dyDescent="0.25">
      <c r="A265" s="23" t="s">
        <v>187</v>
      </c>
      <c r="B265" s="44">
        <v>13195</v>
      </c>
    </row>
    <row r="266" spans="1:2" x14ac:dyDescent="0.25">
      <c r="A266" s="24" t="s">
        <v>186</v>
      </c>
      <c r="B266" s="44">
        <v>13195</v>
      </c>
    </row>
    <row r="267" spans="1:2" x14ac:dyDescent="0.25">
      <c r="A267" s="43" t="s">
        <v>352</v>
      </c>
      <c r="B267" s="44">
        <v>3300</v>
      </c>
    </row>
    <row r="268" spans="1:2" x14ac:dyDescent="0.25">
      <c r="A268" s="43" t="s">
        <v>185</v>
      </c>
      <c r="B268" s="44">
        <v>3625</v>
      </c>
    </row>
    <row r="269" spans="1:2" x14ac:dyDescent="0.25">
      <c r="A269" s="43" t="s">
        <v>354</v>
      </c>
      <c r="B269" s="44">
        <v>2575</v>
      </c>
    </row>
    <row r="270" spans="1:2" x14ac:dyDescent="0.25">
      <c r="A270" s="43" t="s">
        <v>374</v>
      </c>
      <c r="B270" s="44">
        <v>3695</v>
      </c>
    </row>
    <row r="271" spans="1:2" x14ac:dyDescent="0.25">
      <c r="A271" s="23" t="s">
        <v>40</v>
      </c>
      <c r="B271" s="44">
        <v>24997.47</v>
      </c>
    </row>
    <row r="272" spans="1:2" x14ac:dyDescent="0.25">
      <c r="A272" s="24" t="s">
        <v>39</v>
      </c>
      <c r="B272" s="44">
        <v>24997.47</v>
      </c>
    </row>
    <row r="273" spans="1:2" x14ac:dyDescent="0.25">
      <c r="A273" s="43" t="s">
        <v>44</v>
      </c>
      <c r="B273" s="44">
        <v>9947</v>
      </c>
    </row>
    <row r="274" spans="1:2" x14ac:dyDescent="0.25">
      <c r="A274" s="43" t="s">
        <v>45</v>
      </c>
      <c r="B274" s="44">
        <v>268</v>
      </c>
    </row>
    <row r="275" spans="1:2" x14ac:dyDescent="0.25">
      <c r="A275" s="43" t="s">
        <v>203</v>
      </c>
      <c r="B275" s="44">
        <v>675</v>
      </c>
    </row>
    <row r="276" spans="1:2" x14ac:dyDescent="0.25">
      <c r="A276" s="43" t="s">
        <v>223</v>
      </c>
      <c r="B276" s="44">
        <v>677</v>
      </c>
    </row>
    <row r="277" spans="1:2" x14ac:dyDescent="0.25">
      <c r="A277" s="43" t="s">
        <v>42</v>
      </c>
      <c r="B277" s="44">
        <v>2190</v>
      </c>
    </row>
    <row r="278" spans="1:2" x14ac:dyDescent="0.25">
      <c r="A278" s="43" t="s">
        <v>370</v>
      </c>
      <c r="B278" s="44">
        <v>44.47</v>
      </c>
    </row>
    <row r="279" spans="1:2" x14ac:dyDescent="0.25">
      <c r="A279" s="43" t="s">
        <v>38</v>
      </c>
      <c r="B279" s="44">
        <v>1196</v>
      </c>
    </row>
    <row r="280" spans="1:2" x14ac:dyDescent="0.25">
      <c r="A280" s="43" t="s">
        <v>246</v>
      </c>
      <c r="B280" s="44">
        <v>10000</v>
      </c>
    </row>
    <row r="281" spans="1:2" x14ac:dyDescent="0.25">
      <c r="A281" s="23" t="s">
        <v>162</v>
      </c>
      <c r="B281" s="44"/>
    </row>
    <row r="282" spans="1:2" x14ac:dyDescent="0.25">
      <c r="A282" s="24" t="s">
        <v>162</v>
      </c>
      <c r="B282" s="44"/>
    </row>
    <row r="283" spans="1:2" x14ac:dyDescent="0.25">
      <c r="A283" s="43" t="s">
        <v>162</v>
      </c>
      <c r="B283" s="44"/>
    </row>
    <row r="284" spans="1:2" x14ac:dyDescent="0.25">
      <c r="A284" s="23" t="s">
        <v>163</v>
      </c>
      <c r="B284" s="44">
        <v>86567.219999999768</v>
      </c>
    </row>
    <row r="285" spans="1:2" x14ac:dyDescent="0.25">
      <c r="B285"/>
    </row>
    <row r="286" spans="1:2" x14ac:dyDescent="0.25">
      <c r="B28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776FF-F1AF-4F6B-8234-D095FEBBEB11}">
  <sheetPr>
    <tabColor rgb="FF00B050"/>
  </sheetPr>
  <dimension ref="A1:H269"/>
  <sheetViews>
    <sheetView topLeftCell="A211" workbookViewId="0">
      <selection activeCell="G247" sqref="G247:H247"/>
    </sheetView>
  </sheetViews>
  <sheetFormatPr baseColWidth="10" defaultColWidth="9.140625" defaultRowHeight="15" x14ac:dyDescent="0.25"/>
  <cols>
    <col min="3" max="3" width="33.5703125" bestFit="1" customWidth="1"/>
    <col min="4" max="4" width="30.42578125" bestFit="1" customWidth="1"/>
    <col min="5" max="5" width="64.140625" bestFit="1" customWidth="1"/>
    <col min="7" max="7" width="28.5703125" bestFit="1" customWidth="1"/>
    <col min="8" max="8" width="23.28515625" bestFit="1" customWidth="1"/>
  </cols>
  <sheetData>
    <row r="1" spans="1:8" x14ac:dyDescent="0.25">
      <c r="A1" t="s">
        <v>26</v>
      </c>
      <c r="B1" t="s">
        <v>27</v>
      </c>
      <c r="C1" t="s">
        <v>28</v>
      </c>
      <c r="D1" t="s">
        <v>29</v>
      </c>
      <c r="E1" t="s">
        <v>30</v>
      </c>
      <c r="F1" t="s">
        <v>31</v>
      </c>
      <c r="G1" t="s">
        <v>32</v>
      </c>
      <c r="H1" t="s">
        <v>33</v>
      </c>
    </row>
    <row r="2" spans="1:8" x14ac:dyDescent="0.25">
      <c r="A2">
        <v>2</v>
      </c>
      <c r="B2">
        <v>3150</v>
      </c>
      <c r="C2" t="s">
        <v>47</v>
      </c>
      <c r="D2" s="21">
        <v>45665</v>
      </c>
      <c r="E2" t="s">
        <v>73</v>
      </c>
      <c r="F2">
        <v>-3200</v>
      </c>
      <c r="G2" t="s">
        <v>49</v>
      </c>
      <c r="H2" t="s">
        <v>50</v>
      </c>
    </row>
    <row r="3" spans="1:8" x14ac:dyDescent="0.25">
      <c r="A3">
        <v>3</v>
      </c>
      <c r="B3">
        <v>3150</v>
      </c>
      <c r="C3" t="s">
        <v>47</v>
      </c>
      <c r="D3" s="21">
        <v>45665</v>
      </c>
      <c r="E3" t="s">
        <v>72</v>
      </c>
      <c r="F3">
        <v>-4700</v>
      </c>
      <c r="G3" t="s">
        <v>49</v>
      </c>
      <c r="H3" t="s">
        <v>50</v>
      </c>
    </row>
    <row r="4" spans="1:8" x14ac:dyDescent="0.25">
      <c r="A4">
        <v>4</v>
      </c>
      <c r="B4">
        <v>3150</v>
      </c>
      <c r="C4" t="s">
        <v>47</v>
      </c>
      <c r="D4" s="21">
        <v>45665</v>
      </c>
      <c r="E4" t="s">
        <v>71</v>
      </c>
      <c r="F4">
        <v>-8450</v>
      </c>
      <c r="G4" t="s">
        <v>49</v>
      </c>
      <c r="H4" t="s">
        <v>50</v>
      </c>
    </row>
    <row r="5" spans="1:8" x14ac:dyDescent="0.25">
      <c r="A5">
        <v>5</v>
      </c>
      <c r="B5">
        <v>3150</v>
      </c>
      <c r="C5" t="s">
        <v>47</v>
      </c>
      <c r="D5" s="21">
        <v>45665</v>
      </c>
      <c r="E5" t="s">
        <v>70</v>
      </c>
      <c r="F5">
        <v>-3200</v>
      </c>
      <c r="G5" t="s">
        <v>49</v>
      </c>
      <c r="H5" t="s">
        <v>50</v>
      </c>
    </row>
    <row r="6" spans="1:8" x14ac:dyDescent="0.25">
      <c r="A6">
        <v>6</v>
      </c>
      <c r="B6">
        <v>3150</v>
      </c>
      <c r="C6" t="s">
        <v>47</v>
      </c>
      <c r="D6" s="21">
        <v>45665</v>
      </c>
      <c r="E6" t="s">
        <v>69</v>
      </c>
      <c r="F6">
        <v>-1700</v>
      </c>
      <c r="G6" t="s">
        <v>49</v>
      </c>
      <c r="H6" t="s">
        <v>50</v>
      </c>
    </row>
    <row r="7" spans="1:8" x14ac:dyDescent="0.25">
      <c r="A7">
        <v>7</v>
      </c>
      <c r="B7">
        <v>3150</v>
      </c>
      <c r="C7" t="s">
        <v>47</v>
      </c>
      <c r="D7" s="21">
        <v>45665</v>
      </c>
      <c r="E7" t="s">
        <v>68</v>
      </c>
      <c r="F7">
        <v>-1700</v>
      </c>
      <c r="G7" t="s">
        <v>49</v>
      </c>
      <c r="H7" t="s">
        <v>50</v>
      </c>
    </row>
    <row r="8" spans="1:8" x14ac:dyDescent="0.25">
      <c r="A8">
        <v>8</v>
      </c>
      <c r="B8">
        <v>3150</v>
      </c>
      <c r="C8" t="s">
        <v>47</v>
      </c>
      <c r="D8" s="21">
        <v>45665</v>
      </c>
      <c r="E8" t="s">
        <v>67</v>
      </c>
      <c r="F8">
        <v>-4700</v>
      </c>
      <c r="G8" t="s">
        <v>49</v>
      </c>
      <c r="H8" t="s">
        <v>50</v>
      </c>
    </row>
    <row r="9" spans="1:8" x14ac:dyDescent="0.25">
      <c r="A9">
        <v>9</v>
      </c>
      <c r="B9">
        <v>3150</v>
      </c>
      <c r="C9" t="s">
        <v>47</v>
      </c>
      <c r="D9" s="21">
        <v>45665</v>
      </c>
      <c r="E9" t="s">
        <v>66</v>
      </c>
      <c r="F9">
        <v>-4700</v>
      </c>
      <c r="G9" t="s">
        <v>49</v>
      </c>
      <c r="H9" t="s">
        <v>50</v>
      </c>
    </row>
    <row r="10" spans="1:8" x14ac:dyDescent="0.25">
      <c r="A10">
        <v>10</v>
      </c>
      <c r="B10">
        <v>3150</v>
      </c>
      <c r="C10" t="s">
        <v>47</v>
      </c>
      <c r="D10" s="21">
        <v>45665</v>
      </c>
      <c r="E10" t="s">
        <v>65</v>
      </c>
      <c r="F10">
        <v>-3200</v>
      </c>
      <c r="G10" t="s">
        <v>49</v>
      </c>
      <c r="H10" t="s">
        <v>50</v>
      </c>
    </row>
    <row r="11" spans="1:8" x14ac:dyDescent="0.25">
      <c r="A11">
        <v>11</v>
      </c>
      <c r="B11">
        <v>3150</v>
      </c>
      <c r="C11" t="s">
        <v>47</v>
      </c>
      <c r="D11" s="21">
        <v>45665</v>
      </c>
      <c r="E11" t="s">
        <v>64</v>
      </c>
      <c r="F11">
        <v>-3200</v>
      </c>
      <c r="G11" t="s">
        <v>49</v>
      </c>
      <c r="H11" t="s">
        <v>50</v>
      </c>
    </row>
    <row r="12" spans="1:8" x14ac:dyDescent="0.25">
      <c r="A12">
        <v>12</v>
      </c>
      <c r="B12">
        <v>3150</v>
      </c>
      <c r="C12" t="s">
        <v>47</v>
      </c>
      <c r="D12" s="21">
        <v>45665</v>
      </c>
      <c r="E12" t="s">
        <v>63</v>
      </c>
      <c r="F12">
        <v>-4700</v>
      </c>
      <c r="G12" t="s">
        <v>49</v>
      </c>
      <c r="H12" t="s">
        <v>50</v>
      </c>
    </row>
    <row r="13" spans="1:8" x14ac:dyDescent="0.25">
      <c r="A13">
        <v>13</v>
      </c>
      <c r="B13">
        <v>3150</v>
      </c>
      <c r="C13" t="s">
        <v>47</v>
      </c>
      <c r="D13" s="21">
        <v>45665</v>
      </c>
      <c r="E13" t="s">
        <v>62</v>
      </c>
      <c r="F13">
        <v>-8450</v>
      </c>
      <c r="G13" t="s">
        <v>49</v>
      </c>
      <c r="H13" t="s">
        <v>50</v>
      </c>
    </row>
    <row r="14" spans="1:8" x14ac:dyDescent="0.25">
      <c r="A14">
        <v>14</v>
      </c>
      <c r="B14">
        <v>3150</v>
      </c>
      <c r="C14" t="s">
        <v>47</v>
      </c>
      <c r="D14" s="21">
        <v>45665</v>
      </c>
      <c r="E14" t="s">
        <v>61</v>
      </c>
      <c r="F14">
        <v>-1700</v>
      </c>
      <c r="G14" t="s">
        <v>49</v>
      </c>
      <c r="H14" t="s">
        <v>50</v>
      </c>
    </row>
    <row r="15" spans="1:8" x14ac:dyDescent="0.25">
      <c r="A15">
        <v>15</v>
      </c>
      <c r="B15">
        <v>3150</v>
      </c>
      <c r="C15" t="s">
        <v>47</v>
      </c>
      <c r="D15" s="21">
        <v>45665</v>
      </c>
      <c r="E15" t="s">
        <v>60</v>
      </c>
      <c r="F15">
        <v>-7650</v>
      </c>
      <c r="G15" t="s">
        <v>49</v>
      </c>
      <c r="H15" t="s">
        <v>50</v>
      </c>
    </row>
    <row r="16" spans="1:8" x14ac:dyDescent="0.25">
      <c r="A16">
        <v>16</v>
      </c>
      <c r="B16">
        <v>3150</v>
      </c>
      <c r="C16" t="s">
        <v>47</v>
      </c>
      <c r="D16" s="21">
        <v>45665</v>
      </c>
      <c r="E16" t="s">
        <v>59</v>
      </c>
      <c r="F16">
        <v>-3200</v>
      </c>
      <c r="G16" t="s">
        <v>49</v>
      </c>
      <c r="H16" t="s">
        <v>50</v>
      </c>
    </row>
    <row r="17" spans="1:8" x14ac:dyDescent="0.25">
      <c r="A17">
        <v>17</v>
      </c>
      <c r="B17">
        <v>3150</v>
      </c>
      <c r="C17" t="s">
        <v>47</v>
      </c>
      <c r="D17" s="21">
        <v>45665</v>
      </c>
      <c r="E17" t="s">
        <v>58</v>
      </c>
      <c r="F17">
        <v>-4700</v>
      </c>
      <c r="G17" t="s">
        <v>49</v>
      </c>
      <c r="H17" t="s">
        <v>50</v>
      </c>
    </row>
    <row r="18" spans="1:8" x14ac:dyDescent="0.25">
      <c r="A18">
        <v>18</v>
      </c>
      <c r="B18">
        <v>3150</v>
      </c>
      <c r="C18" t="s">
        <v>47</v>
      </c>
      <c r="D18" s="21">
        <v>45665</v>
      </c>
      <c r="E18" t="s">
        <v>57</v>
      </c>
      <c r="F18">
        <v>-7200</v>
      </c>
      <c r="G18" t="s">
        <v>49</v>
      </c>
      <c r="H18" t="s">
        <v>50</v>
      </c>
    </row>
    <row r="19" spans="1:8" x14ac:dyDescent="0.25">
      <c r="A19">
        <v>19</v>
      </c>
      <c r="B19">
        <v>3150</v>
      </c>
      <c r="C19" t="s">
        <v>47</v>
      </c>
      <c r="D19" s="21">
        <v>45665</v>
      </c>
      <c r="E19" t="s">
        <v>56</v>
      </c>
      <c r="F19">
        <v>-1700</v>
      </c>
      <c r="G19" t="s">
        <v>49</v>
      </c>
      <c r="H19" t="s">
        <v>50</v>
      </c>
    </row>
    <row r="20" spans="1:8" x14ac:dyDescent="0.25">
      <c r="A20">
        <v>20</v>
      </c>
      <c r="B20">
        <v>3150</v>
      </c>
      <c r="C20" t="s">
        <v>47</v>
      </c>
      <c r="D20" s="21">
        <v>45665</v>
      </c>
      <c r="E20" t="s">
        <v>55</v>
      </c>
      <c r="F20">
        <v>-1700</v>
      </c>
      <c r="G20" t="s">
        <v>49</v>
      </c>
      <c r="H20" t="s">
        <v>50</v>
      </c>
    </row>
    <row r="21" spans="1:8" x14ac:dyDescent="0.25">
      <c r="A21">
        <v>21</v>
      </c>
      <c r="B21">
        <v>3150</v>
      </c>
      <c r="C21" t="s">
        <v>47</v>
      </c>
      <c r="D21" s="21">
        <v>45665</v>
      </c>
      <c r="E21" t="s">
        <v>54</v>
      </c>
      <c r="F21">
        <v>-3200</v>
      </c>
      <c r="G21" t="s">
        <v>49</v>
      </c>
      <c r="H21" t="s">
        <v>50</v>
      </c>
    </row>
    <row r="22" spans="1:8" x14ac:dyDescent="0.25">
      <c r="A22">
        <v>22</v>
      </c>
      <c r="B22">
        <v>3150</v>
      </c>
      <c r="C22" t="s">
        <v>47</v>
      </c>
      <c r="D22" s="21">
        <v>45665</v>
      </c>
      <c r="E22" t="s">
        <v>53</v>
      </c>
      <c r="F22">
        <v>-4700</v>
      </c>
      <c r="G22" t="s">
        <v>49</v>
      </c>
      <c r="H22" t="s">
        <v>50</v>
      </c>
    </row>
    <row r="23" spans="1:8" x14ac:dyDescent="0.25">
      <c r="A23">
        <v>23</v>
      </c>
      <c r="B23">
        <v>3150</v>
      </c>
      <c r="C23" t="s">
        <v>47</v>
      </c>
      <c r="D23" s="21">
        <v>45665</v>
      </c>
      <c r="E23" t="s">
        <v>52</v>
      </c>
      <c r="F23">
        <v>-4700</v>
      </c>
      <c r="G23" t="s">
        <v>49</v>
      </c>
      <c r="H23" t="s">
        <v>50</v>
      </c>
    </row>
    <row r="24" spans="1:8" x14ac:dyDescent="0.25">
      <c r="A24">
        <v>24</v>
      </c>
      <c r="B24">
        <v>3150</v>
      </c>
      <c r="C24" t="s">
        <v>47</v>
      </c>
      <c r="D24" s="21">
        <v>45665</v>
      </c>
      <c r="E24" t="s">
        <v>51</v>
      </c>
      <c r="F24">
        <v>-4700</v>
      </c>
      <c r="G24" t="s">
        <v>49</v>
      </c>
      <c r="H24" t="s">
        <v>50</v>
      </c>
    </row>
    <row r="25" spans="1:8" x14ac:dyDescent="0.25">
      <c r="A25">
        <v>25</v>
      </c>
      <c r="B25">
        <v>3150</v>
      </c>
      <c r="C25" t="s">
        <v>47</v>
      </c>
      <c r="D25" s="21">
        <v>45665</v>
      </c>
      <c r="E25" t="s">
        <v>48</v>
      </c>
      <c r="F25">
        <v>-3400</v>
      </c>
      <c r="G25" t="s">
        <v>49</v>
      </c>
      <c r="H25" t="s">
        <v>50</v>
      </c>
    </row>
    <row r="26" spans="1:8" x14ac:dyDescent="0.25">
      <c r="A26">
        <v>26</v>
      </c>
      <c r="B26">
        <v>3150</v>
      </c>
      <c r="C26" t="s">
        <v>47</v>
      </c>
      <c r="D26" s="21">
        <v>45670</v>
      </c>
      <c r="E26" t="s">
        <v>74</v>
      </c>
      <c r="F26">
        <v>-4700</v>
      </c>
      <c r="G26" t="s">
        <v>49</v>
      </c>
      <c r="H26" t="s">
        <v>50</v>
      </c>
    </row>
    <row r="27" spans="1:8" x14ac:dyDescent="0.25">
      <c r="A27">
        <v>35</v>
      </c>
      <c r="B27">
        <v>6420</v>
      </c>
      <c r="C27" t="s">
        <v>106</v>
      </c>
      <c r="D27" s="21">
        <v>45659</v>
      </c>
      <c r="E27" t="s">
        <v>107</v>
      </c>
      <c r="F27">
        <v>1006.21</v>
      </c>
      <c r="G27" t="s">
        <v>16</v>
      </c>
      <c r="H27" t="s">
        <v>105</v>
      </c>
    </row>
    <row r="28" spans="1:8" x14ac:dyDescent="0.25">
      <c r="A28">
        <v>36</v>
      </c>
      <c r="B28">
        <v>7770</v>
      </c>
      <c r="C28" t="s">
        <v>103</v>
      </c>
      <c r="D28" s="21">
        <v>45659</v>
      </c>
      <c r="E28" t="s">
        <v>104</v>
      </c>
      <c r="F28">
        <v>11</v>
      </c>
      <c r="G28" t="s">
        <v>16</v>
      </c>
      <c r="H28" t="s">
        <v>105</v>
      </c>
    </row>
    <row r="29" spans="1:8" x14ac:dyDescent="0.25">
      <c r="A29">
        <v>47</v>
      </c>
      <c r="B29">
        <v>3710</v>
      </c>
      <c r="C29" t="s">
        <v>94</v>
      </c>
      <c r="D29" s="21">
        <v>45677</v>
      </c>
      <c r="E29" t="s">
        <v>99</v>
      </c>
      <c r="F29">
        <v>-6562.9</v>
      </c>
      <c r="G29" t="s">
        <v>94</v>
      </c>
      <c r="H29" t="s">
        <v>96</v>
      </c>
    </row>
    <row r="30" spans="1:8" x14ac:dyDescent="0.25">
      <c r="A30">
        <v>47</v>
      </c>
      <c r="B30">
        <v>3710</v>
      </c>
      <c r="C30" t="s">
        <v>94</v>
      </c>
      <c r="D30" s="21">
        <v>45677</v>
      </c>
      <c r="E30" t="s">
        <v>100</v>
      </c>
      <c r="F30">
        <v>-557</v>
      </c>
      <c r="G30" t="s">
        <v>94</v>
      </c>
      <c r="H30" t="s">
        <v>96</v>
      </c>
    </row>
    <row r="31" spans="1:8" x14ac:dyDescent="0.25">
      <c r="A31">
        <v>47</v>
      </c>
      <c r="B31">
        <v>3710</v>
      </c>
      <c r="C31" t="s">
        <v>94</v>
      </c>
      <c r="D31" s="21">
        <v>45670</v>
      </c>
      <c r="E31" t="s">
        <v>98</v>
      </c>
      <c r="F31">
        <v>-8478</v>
      </c>
      <c r="G31" t="s">
        <v>94</v>
      </c>
      <c r="H31" t="s">
        <v>96</v>
      </c>
    </row>
    <row r="32" spans="1:8" x14ac:dyDescent="0.25">
      <c r="A32">
        <v>47</v>
      </c>
      <c r="B32">
        <v>3710</v>
      </c>
      <c r="C32" t="s">
        <v>94</v>
      </c>
      <c r="D32" s="21">
        <v>45667</v>
      </c>
      <c r="E32" t="s">
        <v>95</v>
      </c>
      <c r="F32">
        <v>-1100</v>
      </c>
      <c r="G32" t="s">
        <v>94</v>
      </c>
      <c r="H32" t="s">
        <v>96</v>
      </c>
    </row>
    <row r="33" spans="1:8" x14ac:dyDescent="0.25">
      <c r="A33">
        <v>47</v>
      </c>
      <c r="B33">
        <v>3710</v>
      </c>
      <c r="C33" t="s">
        <v>94</v>
      </c>
      <c r="D33" s="21">
        <v>45667</v>
      </c>
      <c r="E33" t="s">
        <v>97</v>
      </c>
      <c r="F33">
        <v>-1050</v>
      </c>
      <c r="G33" t="s">
        <v>94</v>
      </c>
      <c r="H33" t="s">
        <v>96</v>
      </c>
    </row>
    <row r="34" spans="1:8" x14ac:dyDescent="0.25">
      <c r="A34">
        <v>48</v>
      </c>
      <c r="B34">
        <v>7140</v>
      </c>
      <c r="C34" t="s">
        <v>90</v>
      </c>
      <c r="D34" s="21">
        <v>45681</v>
      </c>
      <c r="E34" t="s">
        <v>117</v>
      </c>
      <c r="F34">
        <v>230000</v>
      </c>
      <c r="G34" t="s">
        <v>114</v>
      </c>
      <c r="H34" t="s">
        <v>115</v>
      </c>
    </row>
    <row r="35" spans="1:8" x14ac:dyDescent="0.25">
      <c r="A35">
        <v>57</v>
      </c>
      <c r="B35">
        <v>3150</v>
      </c>
      <c r="C35" t="s">
        <v>47</v>
      </c>
      <c r="D35" s="21">
        <v>45694</v>
      </c>
      <c r="E35" t="s">
        <v>75</v>
      </c>
      <c r="F35">
        <v>1300</v>
      </c>
      <c r="G35" t="s">
        <v>49</v>
      </c>
      <c r="H35" t="s">
        <v>50</v>
      </c>
    </row>
    <row r="36" spans="1:8" x14ac:dyDescent="0.25">
      <c r="A36">
        <v>59</v>
      </c>
      <c r="B36">
        <v>6420</v>
      </c>
      <c r="C36" t="s">
        <v>106</v>
      </c>
      <c r="D36" s="21">
        <v>45691</v>
      </c>
      <c r="E36" t="s">
        <v>109</v>
      </c>
      <c r="F36">
        <v>1025</v>
      </c>
      <c r="G36" t="s">
        <v>16</v>
      </c>
      <c r="H36" t="s">
        <v>105</v>
      </c>
    </row>
    <row r="37" spans="1:8" x14ac:dyDescent="0.25">
      <c r="A37">
        <v>60</v>
      </c>
      <c r="B37">
        <v>7770</v>
      </c>
      <c r="C37" t="s">
        <v>103</v>
      </c>
      <c r="D37" s="21">
        <v>45691</v>
      </c>
      <c r="E37" t="s">
        <v>108</v>
      </c>
      <c r="F37">
        <v>55</v>
      </c>
      <c r="G37" t="s">
        <v>16</v>
      </c>
      <c r="H37" t="s">
        <v>105</v>
      </c>
    </row>
    <row r="38" spans="1:8" x14ac:dyDescent="0.25">
      <c r="A38">
        <v>61</v>
      </c>
      <c r="B38">
        <v>7100</v>
      </c>
      <c r="C38" t="s">
        <v>112</v>
      </c>
      <c r="D38" s="21">
        <v>45688</v>
      </c>
      <c r="E38" t="s">
        <v>144</v>
      </c>
      <c r="F38">
        <v>4540</v>
      </c>
      <c r="G38" t="s">
        <v>114</v>
      </c>
      <c r="H38" t="s">
        <v>115</v>
      </c>
    </row>
    <row r="39" spans="1:8" x14ac:dyDescent="0.25">
      <c r="A39">
        <v>61</v>
      </c>
      <c r="B39">
        <v>7140</v>
      </c>
      <c r="C39" t="s">
        <v>90</v>
      </c>
      <c r="D39" s="21">
        <v>45688</v>
      </c>
      <c r="E39" t="s">
        <v>145</v>
      </c>
      <c r="F39">
        <v>213.6</v>
      </c>
      <c r="G39" t="s">
        <v>114</v>
      </c>
      <c r="H39" t="s">
        <v>115</v>
      </c>
    </row>
    <row r="40" spans="1:8" x14ac:dyDescent="0.25">
      <c r="A40">
        <v>62</v>
      </c>
      <c r="B40">
        <v>7140</v>
      </c>
      <c r="C40" t="s">
        <v>90</v>
      </c>
      <c r="D40" s="21">
        <v>45688</v>
      </c>
      <c r="E40" t="s">
        <v>146</v>
      </c>
      <c r="F40">
        <v>1098</v>
      </c>
      <c r="G40" t="s">
        <v>114</v>
      </c>
      <c r="H40" t="s">
        <v>115</v>
      </c>
    </row>
    <row r="41" spans="1:8" x14ac:dyDescent="0.25">
      <c r="A41">
        <v>63</v>
      </c>
      <c r="B41">
        <v>7140</v>
      </c>
      <c r="C41" t="s">
        <v>90</v>
      </c>
      <c r="D41" s="21">
        <v>45688</v>
      </c>
      <c r="E41" t="s">
        <v>135</v>
      </c>
      <c r="F41">
        <v>980</v>
      </c>
      <c r="G41" t="s">
        <v>114</v>
      </c>
      <c r="H41" t="s">
        <v>115</v>
      </c>
    </row>
    <row r="42" spans="1:8" x14ac:dyDescent="0.25">
      <c r="A42">
        <v>64</v>
      </c>
      <c r="B42">
        <v>7140</v>
      </c>
      <c r="C42" t="s">
        <v>90</v>
      </c>
      <c r="D42" s="21">
        <v>45688</v>
      </c>
      <c r="E42" t="s">
        <v>136</v>
      </c>
      <c r="F42">
        <v>1814</v>
      </c>
      <c r="G42" t="s">
        <v>114</v>
      </c>
      <c r="H42" t="s">
        <v>115</v>
      </c>
    </row>
    <row r="43" spans="1:8" x14ac:dyDescent="0.25">
      <c r="A43">
        <v>65</v>
      </c>
      <c r="B43">
        <v>7140</v>
      </c>
      <c r="C43" t="s">
        <v>90</v>
      </c>
      <c r="D43" s="21">
        <v>45688</v>
      </c>
      <c r="E43" t="s">
        <v>137</v>
      </c>
      <c r="F43">
        <v>1496</v>
      </c>
      <c r="G43" t="s">
        <v>114</v>
      </c>
      <c r="H43" t="s">
        <v>115</v>
      </c>
    </row>
    <row r="44" spans="1:8" x14ac:dyDescent="0.25">
      <c r="A44">
        <v>66</v>
      </c>
      <c r="B44">
        <v>6300</v>
      </c>
      <c r="C44" t="s">
        <v>80</v>
      </c>
      <c r="D44" s="21">
        <v>45658</v>
      </c>
      <c r="E44" t="s">
        <v>81</v>
      </c>
      <c r="F44">
        <v>14559</v>
      </c>
      <c r="G44" t="s">
        <v>15</v>
      </c>
      <c r="H44" t="s">
        <v>82</v>
      </c>
    </row>
    <row r="45" spans="1:8" x14ac:dyDescent="0.25">
      <c r="A45">
        <v>67</v>
      </c>
      <c r="B45">
        <v>7140</v>
      </c>
      <c r="C45" t="s">
        <v>90</v>
      </c>
      <c r="D45" s="21">
        <v>45688</v>
      </c>
      <c r="E45" t="s">
        <v>151</v>
      </c>
      <c r="F45">
        <v>513</v>
      </c>
      <c r="G45" t="s">
        <v>114</v>
      </c>
      <c r="H45" t="s">
        <v>115</v>
      </c>
    </row>
    <row r="46" spans="1:8" x14ac:dyDescent="0.25">
      <c r="A46">
        <v>68</v>
      </c>
      <c r="B46">
        <v>7100</v>
      </c>
      <c r="C46" t="s">
        <v>112</v>
      </c>
      <c r="D46" s="21">
        <v>45688</v>
      </c>
      <c r="E46" t="s">
        <v>149</v>
      </c>
      <c r="F46">
        <v>2915</v>
      </c>
      <c r="G46" t="s">
        <v>114</v>
      </c>
      <c r="H46" t="s">
        <v>115</v>
      </c>
    </row>
    <row r="47" spans="1:8" x14ac:dyDescent="0.25">
      <c r="A47">
        <v>68</v>
      </c>
      <c r="B47">
        <v>7140</v>
      </c>
      <c r="C47" t="s">
        <v>90</v>
      </c>
      <c r="D47" s="21">
        <v>45688</v>
      </c>
      <c r="E47" t="s">
        <v>150</v>
      </c>
      <c r="F47">
        <v>439</v>
      </c>
      <c r="G47" t="s">
        <v>114</v>
      </c>
      <c r="H47" t="s">
        <v>115</v>
      </c>
    </row>
    <row r="48" spans="1:8" x14ac:dyDescent="0.25">
      <c r="A48">
        <v>69</v>
      </c>
      <c r="B48">
        <v>7430</v>
      </c>
      <c r="C48" t="s">
        <v>41</v>
      </c>
      <c r="D48" s="21">
        <v>45688</v>
      </c>
      <c r="E48" t="s">
        <v>42</v>
      </c>
      <c r="F48">
        <v>2190</v>
      </c>
      <c r="G48" t="s">
        <v>39</v>
      </c>
      <c r="H48" t="s">
        <v>40</v>
      </c>
    </row>
    <row r="49" spans="1:8" x14ac:dyDescent="0.25">
      <c r="A49">
        <v>70</v>
      </c>
      <c r="B49">
        <v>7100</v>
      </c>
      <c r="C49" t="s">
        <v>112</v>
      </c>
      <c r="D49" s="21">
        <v>45688</v>
      </c>
      <c r="E49" t="s">
        <v>147</v>
      </c>
      <c r="F49">
        <v>192.5</v>
      </c>
      <c r="G49" t="s">
        <v>114</v>
      </c>
      <c r="H49" t="s">
        <v>115</v>
      </c>
    </row>
    <row r="50" spans="1:8" x14ac:dyDescent="0.25">
      <c r="A50">
        <v>70</v>
      </c>
      <c r="B50">
        <v>7140</v>
      </c>
      <c r="C50" t="s">
        <v>90</v>
      </c>
      <c r="D50" s="21">
        <v>45688</v>
      </c>
      <c r="E50" t="s">
        <v>148</v>
      </c>
      <c r="F50">
        <v>1883</v>
      </c>
      <c r="G50" t="s">
        <v>114</v>
      </c>
      <c r="H50" t="s">
        <v>115</v>
      </c>
    </row>
    <row r="51" spans="1:8" x14ac:dyDescent="0.25">
      <c r="A51">
        <v>71</v>
      </c>
      <c r="B51">
        <v>7140</v>
      </c>
      <c r="C51" t="s">
        <v>90</v>
      </c>
      <c r="D51" s="21">
        <v>45688</v>
      </c>
      <c r="E51" t="s">
        <v>139</v>
      </c>
      <c r="F51">
        <v>2084</v>
      </c>
      <c r="G51" t="s">
        <v>114</v>
      </c>
      <c r="H51" t="s">
        <v>115</v>
      </c>
    </row>
    <row r="52" spans="1:8" x14ac:dyDescent="0.25">
      <c r="A52">
        <v>72</v>
      </c>
      <c r="B52">
        <v>7140</v>
      </c>
      <c r="C52" t="s">
        <v>90</v>
      </c>
      <c r="D52" s="21">
        <v>45687</v>
      </c>
      <c r="E52" t="s">
        <v>119</v>
      </c>
      <c r="F52">
        <v>795</v>
      </c>
      <c r="G52" t="s">
        <v>114</v>
      </c>
      <c r="H52" t="s">
        <v>115</v>
      </c>
    </row>
    <row r="53" spans="1:8" x14ac:dyDescent="0.25">
      <c r="A53">
        <v>72</v>
      </c>
      <c r="B53">
        <v>7100</v>
      </c>
      <c r="C53" t="s">
        <v>112</v>
      </c>
      <c r="D53" s="21">
        <v>45687</v>
      </c>
      <c r="E53" t="s">
        <v>120</v>
      </c>
      <c r="F53">
        <v>52</v>
      </c>
      <c r="G53" t="s">
        <v>114</v>
      </c>
      <c r="H53" t="s">
        <v>115</v>
      </c>
    </row>
    <row r="54" spans="1:8" x14ac:dyDescent="0.25">
      <c r="A54">
        <v>73</v>
      </c>
      <c r="B54">
        <v>7140</v>
      </c>
      <c r="C54" t="s">
        <v>90</v>
      </c>
      <c r="D54" s="21">
        <v>45688</v>
      </c>
      <c r="E54" t="s">
        <v>138</v>
      </c>
      <c r="F54">
        <v>1781</v>
      </c>
      <c r="G54" t="s">
        <v>114</v>
      </c>
      <c r="H54" t="s">
        <v>115</v>
      </c>
    </row>
    <row r="55" spans="1:8" x14ac:dyDescent="0.25">
      <c r="A55">
        <v>74</v>
      </c>
      <c r="B55">
        <v>7140</v>
      </c>
      <c r="C55" t="s">
        <v>90</v>
      </c>
      <c r="D55" s="21">
        <v>45701</v>
      </c>
      <c r="E55" t="s">
        <v>158</v>
      </c>
      <c r="F55">
        <v>2263</v>
      </c>
      <c r="G55" t="s">
        <v>114</v>
      </c>
      <c r="H55" t="s">
        <v>115</v>
      </c>
    </row>
    <row r="56" spans="1:8" x14ac:dyDescent="0.25">
      <c r="A56">
        <v>90</v>
      </c>
      <c r="B56">
        <v>3710</v>
      </c>
      <c r="C56" t="s">
        <v>94</v>
      </c>
      <c r="D56" s="21">
        <v>45701</v>
      </c>
      <c r="E56" t="s">
        <v>98</v>
      </c>
      <c r="F56">
        <v>-8478</v>
      </c>
      <c r="G56" t="s">
        <v>94</v>
      </c>
      <c r="H56" t="s">
        <v>96</v>
      </c>
    </row>
    <row r="57" spans="1:8" x14ac:dyDescent="0.25">
      <c r="A57">
        <v>90</v>
      </c>
      <c r="B57">
        <v>3710</v>
      </c>
      <c r="C57" t="s">
        <v>94</v>
      </c>
      <c r="D57" s="21">
        <v>45700</v>
      </c>
      <c r="E57" t="s">
        <v>101</v>
      </c>
      <c r="F57">
        <v>-850</v>
      </c>
      <c r="G57" t="s">
        <v>94</v>
      </c>
      <c r="H57" t="s">
        <v>96</v>
      </c>
    </row>
    <row r="58" spans="1:8" x14ac:dyDescent="0.25">
      <c r="A58">
        <v>90</v>
      </c>
      <c r="B58">
        <v>3900</v>
      </c>
      <c r="C58" t="s">
        <v>34</v>
      </c>
      <c r="D58" s="21">
        <v>45688</v>
      </c>
      <c r="E58" t="s">
        <v>35</v>
      </c>
      <c r="F58">
        <v>-37500</v>
      </c>
      <c r="G58" t="s">
        <v>9</v>
      </c>
      <c r="H58" t="s">
        <v>36</v>
      </c>
    </row>
    <row r="59" spans="1:8" x14ac:dyDescent="0.25">
      <c r="A59">
        <v>91</v>
      </c>
      <c r="B59">
        <v>7140</v>
      </c>
      <c r="C59" t="s">
        <v>90</v>
      </c>
      <c r="D59" s="21">
        <v>45688</v>
      </c>
      <c r="E59" t="s">
        <v>152</v>
      </c>
      <c r="F59">
        <v>1768</v>
      </c>
      <c r="G59" t="s">
        <v>114</v>
      </c>
      <c r="H59" t="s">
        <v>115</v>
      </c>
    </row>
    <row r="60" spans="1:8" x14ac:dyDescent="0.25">
      <c r="A60">
        <v>92</v>
      </c>
      <c r="B60">
        <v>7140</v>
      </c>
      <c r="C60" t="s">
        <v>90</v>
      </c>
      <c r="D60" s="21">
        <v>45688</v>
      </c>
      <c r="E60" t="s">
        <v>141</v>
      </c>
      <c r="F60">
        <v>1685</v>
      </c>
      <c r="G60" t="s">
        <v>114</v>
      </c>
      <c r="H60" t="s">
        <v>115</v>
      </c>
    </row>
    <row r="61" spans="1:8" x14ac:dyDescent="0.25">
      <c r="A61">
        <v>93</v>
      </c>
      <c r="B61">
        <v>7140</v>
      </c>
      <c r="C61" t="s">
        <v>90</v>
      </c>
      <c r="D61" s="21">
        <v>45688</v>
      </c>
      <c r="E61" t="s">
        <v>140</v>
      </c>
      <c r="F61">
        <v>1346</v>
      </c>
      <c r="G61" t="s">
        <v>114</v>
      </c>
      <c r="H61" t="s">
        <v>115</v>
      </c>
    </row>
    <row r="62" spans="1:8" x14ac:dyDescent="0.25">
      <c r="A62">
        <v>94</v>
      </c>
      <c r="B62">
        <v>7140</v>
      </c>
      <c r="C62" t="s">
        <v>90</v>
      </c>
      <c r="D62" s="21">
        <v>45690</v>
      </c>
      <c r="E62" t="s">
        <v>156</v>
      </c>
      <c r="F62">
        <v>1867</v>
      </c>
      <c r="G62" t="s">
        <v>114</v>
      </c>
      <c r="H62" t="s">
        <v>115</v>
      </c>
    </row>
    <row r="63" spans="1:8" x14ac:dyDescent="0.25">
      <c r="A63">
        <v>99</v>
      </c>
      <c r="B63">
        <v>6860</v>
      </c>
      <c r="C63" t="s">
        <v>37</v>
      </c>
      <c r="D63" s="21">
        <v>45699</v>
      </c>
      <c r="E63" t="s">
        <v>83</v>
      </c>
      <c r="F63">
        <v>6695</v>
      </c>
      <c r="G63" t="s">
        <v>84</v>
      </c>
      <c r="H63" t="s">
        <v>85</v>
      </c>
    </row>
    <row r="64" spans="1:8" x14ac:dyDescent="0.25">
      <c r="A64">
        <v>100</v>
      </c>
      <c r="B64">
        <v>6860</v>
      </c>
      <c r="C64" t="s">
        <v>37</v>
      </c>
      <c r="D64" s="21">
        <v>45710</v>
      </c>
      <c r="E64" t="s">
        <v>87</v>
      </c>
      <c r="F64">
        <v>3870</v>
      </c>
      <c r="G64" t="s">
        <v>84</v>
      </c>
      <c r="H64" t="s">
        <v>85</v>
      </c>
    </row>
    <row r="65" spans="1:8" x14ac:dyDescent="0.25">
      <c r="A65">
        <v>101</v>
      </c>
      <c r="B65">
        <v>6860</v>
      </c>
      <c r="C65" t="s">
        <v>37</v>
      </c>
      <c r="D65" s="21">
        <v>45710</v>
      </c>
      <c r="E65" t="s">
        <v>86</v>
      </c>
      <c r="F65">
        <v>3100</v>
      </c>
      <c r="G65" t="s">
        <v>84</v>
      </c>
      <c r="H65" t="s">
        <v>85</v>
      </c>
    </row>
    <row r="66" spans="1:8" x14ac:dyDescent="0.25">
      <c r="A66">
        <v>102</v>
      </c>
      <c r="B66">
        <v>7100</v>
      </c>
      <c r="C66" t="s">
        <v>112</v>
      </c>
      <c r="D66" s="21">
        <v>45688</v>
      </c>
      <c r="E66" t="s">
        <v>134</v>
      </c>
      <c r="F66">
        <v>482.4</v>
      </c>
      <c r="G66" t="s">
        <v>114</v>
      </c>
      <c r="H66" t="s">
        <v>115</v>
      </c>
    </row>
    <row r="67" spans="1:8" x14ac:dyDescent="0.25">
      <c r="A67">
        <v>103</v>
      </c>
      <c r="B67">
        <v>7140</v>
      </c>
      <c r="C67" t="s">
        <v>90</v>
      </c>
      <c r="D67" s="21">
        <v>45688</v>
      </c>
      <c r="E67" t="s">
        <v>128</v>
      </c>
      <c r="F67">
        <v>1698</v>
      </c>
      <c r="G67" t="s">
        <v>114</v>
      </c>
      <c r="H67" t="s">
        <v>115</v>
      </c>
    </row>
    <row r="68" spans="1:8" x14ac:dyDescent="0.25">
      <c r="A68">
        <v>104</v>
      </c>
      <c r="B68">
        <v>7100</v>
      </c>
      <c r="C68" t="s">
        <v>112</v>
      </c>
      <c r="D68" s="21">
        <v>45677</v>
      </c>
      <c r="E68" t="s">
        <v>113</v>
      </c>
      <c r="F68">
        <v>2068</v>
      </c>
      <c r="G68" t="s">
        <v>114</v>
      </c>
      <c r="H68" t="s">
        <v>115</v>
      </c>
    </row>
    <row r="69" spans="1:8" x14ac:dyDescent="0.25">
      <c r="A69">
        <v>104</v>
      </c>
      <c r="B69">
        <v>7140</v>
      </c>
      <c r="C69" t="s">
        <v>90</v>
      </c>
      <c r="D69" s="21">
        <v>45677</v>
      </c>
      <c r="E69" t="s">
        <v>116</v>
      </c>
      <c r="F69">
        <v>1000</v>
      </c>
      <c r="G69" t="s">
        <v>114</v>
      </c>
      <c r="H69" t="s">
        <v>115</v>
      </c>
    </row>
    <row r="70" spans="1:8" x14ac:dyDescent="0.25">
      <c r="A70">
        <v>108</v>
      </c>
      <c r="B70">
        <v>6860</v>
      </c>
      <c r="C70" t="s">
        <v>37</v>
      </c>
      <c r="D70" s="21">
        <v>45722</v>
      </c>
      <c r="E70" t="s">
        <v>89</v>
      </c>
      <c r="F70">
        <v>-3870</v>
      </c>
      <c r="G70" t="s">
        <v>84</v>
      </c>
      <c r="H70" t="s">
        <v>85</v>
      </c>
    </row>
    <row r="71" spans="1:8" x14ac:dyDescent="0.25">
      <c r="A71">
        <v>109</v>
      </c>
      <c r="B71">
        <v>6860</v>
      </c>
      <c r="C71" t="s">
        <v>37</v>
      </c>
      <c r="D71" s="21">
        <v>45722</v>
      </c>
      <c r="E71" t="s">
        <v>88</v>
      </c>
      <c r="F71">
        <v>-3100</v>
      </c>
      <c r="G71" t="s">
        <v>84</v>
      </c>
      <c r="H71" t="s">
        <v>85</v>
      </c>
    </row>
    <row r="72" spans="1:8" x14ac:dyDescent="0.25">
      <c r="A72">
        <v>110</v>
      </c>
      <c r="B72">
        <v>7140</v>
      </c>
      <c r="C72" t="s">
        <v>90</v>
      </c>
      <c r="D72" s="21">
        <v>45688</v>
      </c>
      <c r="E72" t="s">
        <v>132</v>
      </c>
      <c r="F72">
        <v>168</v>
      </c>
      <c r="G72" t="s">
        <v>114</v>
      </c>
      <c r="H72" t="s">
        <v>115</v>
      </c>
    </row>
    <row r="73" spans="1:8" x14ac:dyDescent="0.25">
      <c r="A73">
        <v>110</v>
      </c>
      <c r="B73">
        <v>6860</v>
      </c>
      <c r="C73" t="s">
        <v>37</v>
      </c>
      <c r="D73" s="21">
        <v>45688</v>
      </c>
      <c r="E73" t="s">
        <v>133</v>
      </c>
      <c r="F73">
        <v>156.63999999999999</v>
      </c>
      <c r="G73" t="s">
        <v>114</v>
      </c>
      <c r="H73" t="s">
        <v>115</v>
      </c>
    </row>
    <row r="74" spans="1:8" x14ac:dyDescent="0.25">
      <c r="A74">
        <v>111</v>
      </c>
      <c r="B74">
        <v>7100</v>
      </c>
      <c r="C74" t="s">
        <v>112</v>
      </c>
      <c r="D74" s="21">
        <v>45686</v>
      </c>
      <c r="E74" t="s">
        <v>118</v>
      </c>
      <c r="F74">
        <v>2296</v>
      </c>
      <c r="G74" t="s">
        <v>114</v>
      </c>
      <c r="H74" t="s">
        <v>115</v>
      </c>
    </row>
    <row r="75" spans="1:8" x14ac:dyDescent="0.25">
      <c r="A75">
        <v>111</v>
      </c>
      <c r="B75">
        <v>6860</v>
      </c>
      <c r="C75" t="s">
        <v>37</v>
      </c>
      <c r="D75" s="21">
        <v>45686</v>
      </c>
      <c r="E75" t="s">
        <v>38</v>
      </c>
      <c r="F75">
        <v>1196</v>
      </c>
      <c r="G75" t="s">
        <v>39</v>
      </c>
      <c r="H75" t="s">
        <v>40</v>
      </c>
    </row>
    <row r="76" spans="1:8" x14ac:dyDescent="0.25">
      <c r="A76">
        <v>112</v>
      </c>
      <c r="B76">
        <v>7140</v>
      </c>
      <c r="C76" t="s">
        <v>90</v>
      </c>
      <c r="D76" s="21">
        <v>45688</v>
      </c>
      <c r="E76" t="s">
        <v>130</v>
      </c>
      <c r="F76">
        <v>1799</v>
      </c>
      <c r="G76" t="s">
        <v>114</v>
      </c>
      <c r="H76" t="s">
        <v>115</v>
      </c>
    </row>
    <row r="77" spans="1:8" x14ac:dyDescent="0.25">
      <c r="A77">
        <v>113</v>
      </c>
      <c r="B77">
        <v>7140</v>
      </c>
      <c r="C77" t="s">
        <v>90</v>
      </c>
      <c r="D77" s="21">
        <v>45688</v>
      </c>
      <c r="E77" t="s">
        <v>129</v>
      </c>
      <c r="F77">
        <v>1629</v>
      </c>
      <c r="G77" t="s">
        <v>114</v>
      </c>
      <c r="H77" t="s">
        <v>115</v>
      </c>
    </row>
    <row r="78" spans="1:8" x14ac:dyDescent="0.25">
      <c r="A78">
        <v>114</v>
      </c>
      <c r="B78">
        <v>7140</v>
      </c>
      <c r="C78" t="s">
        <v>90</v>
      </c>
      <c r="D78" s="21">
        <v>45690</v>
      </c>
      <c r="E78" t="s">
        <v>154</v>
      </c>
      <c r="F78">
        <v>216</v>
      </c>
      <c r="G78" t="s">
        <v>114</v>
      </c>
      <c r="H78" t="s">
        <v>115</v>
      </c>
    </row>
    <row r="79" spans="1:8" x14ac:dyDescent="0.25">
      <c r="A79">
        <v>114</v>
      </c>
      <c r="B79">
        <v>7100</v>
      </c>
      <c r="C79" t="s">
        <v>112</v>
      </c>
      <c r="D79" s="21">
        <v>45690</v>
      </c>
      <c r="E79" t="s">
        <v>155</v>
      </c>
      <c r="F79">
        <v>542.5</v>
      </c>
      <c r="G79" t="s">
        <v>114</v>
      </c>
      <c r="H79" t="s">
        <v>115</v>
      </c>
    </row>
    <row r="80" spans="1:8" x14ac:dyDescent="0.25">
      <c r="A80">
        <v>115</v>
      </c>
      <c r="B80">
        <v>7700</v>
      </c>
      <c r="C80" t="s">
        <v>76</v>
      </c>
      <c r="D80" s="21">
        <v>45687</v>
      </c>
      <c r="E80" t="s">
        <v>77</v>
      </c>
      <c r="F80">
        <v>3027</v>
      </c>
      <c r="G80" t="s">
        <v>78</v>
      </c>
      <c r="H80" t="s">
        <v>79</v>
      </c>
    </row>
    <row r="81" spans="1:8" x14ac:dyDescent="0.25">
      <c r="A81">
        <v>116</v>
      </c>
      <c r="B81">
        <v>7100</v>
      </c>
      <c r="C81" t="s">
        <v>112</v>
      </c>
      <c r="D81" s="21">
        <v>45720</v>
      </c>
      <c r="E81" t="s">
        <v>159</v>
      </c>
      <c r="F81">
        <v>1280</v>
      </c>
      <c r="G81" t="s">
        <v>114</v>
      </c>
      <c r="H81" t="s">
        <v>115</v>
      </c>
    </row>
    <row r="82" spans="1:8" x14ac:dyDescent="0.25">
      <c r="A82">
        <v>116</v>
      </c>
      <c r="B82">
        <v>7140</v>
      </c>
      <c r="C82" t="s">
        <v>90</v>
      </c>
      <c r="D82" s="21">
        <v>45720</v>
      </c>
      <c r="E82" t="s">
        <v>160</v>
      </c>
      <c r="F82">
        <v>637.79</v>
      </c>
      <c r="G82" t="s">
        <v>114</v>
      </c>
      <c r="H82" t="s">
        <v>115</v>
      </c>
    </row>
    <row r="83" spans="1:8" x14ac:dyDescent="0.25">
      <c r="A83">
        <v>117</v>
      </c>
      <c r="B83">
        <v>7140</v>
      </c>
      <c r="C83" t="s">
        <v>90</v>
      </c>
      <c r="D83" s="21">
        <v>45688</v>
      </c>
      <c r="E83" t="s">
        <v>127</v>
      </c>
      <c r="F83">
        <v>1547</v>
      </c>
      <c r="G83" t="s">
        <v>114</v>
      </c>
      <c r="H83" t="s">
        <v>115</v>
      </c>
    </row>
    <row r="84" spans="1:8" x14ac:dyDescent="0.25">
      <c r="A84">
        <v>118</v>
      </c>
      <c r="B84">
        <v>7100</v>
      </c>
      <c r="C84" t="s">
        <v>112</v>
      </c>
      <c r="D84" s="21">
        <v>45688</v>
      </c>
      <c r="E84" t="s">
        <v>142</v>
      </c>
      <c r="F84">
        <v>910</v>
      </c>
      <c r="G84" t="s">
        <v>114</v>
      </c>
      <c r="H84" t="s">
        <v>115</v>
      </c>
    </row>
    <row r="85" spans="1:8" x14ac:dyDescent="0.25">
      <c r="A85">
        <v>118</v>
      </c>
      <c r="B85">
        <v>7140</v>
      </c>
      <c r="C85" t="s">
        <v>90</v>
      </c>
      <c r="D85" s="21">
        <v>45688</v>
      </c>
      <c r="E85" t="s">
        <v>143</v>
      </c>
      <c r="F85">
        <v>912</v>
      </c>
      <c r="G85" t="s">
        <v>114</v>
      </c>
      <c r="H85" t="s">
        <v>115</v>
      </c>
    </row>
    <row r="86" spans="1:8" x14ac:dyDescent="0.25">
      <c r="A86">
        <v>128</v>
      </c>
      <c r="B86">
        <v>6420</v>
      </c>
      <c r="C86" t="s">
        <v>106</v>
      </c>
      <c r="D86" s="21">
        <v>45719</v>
      </c>
      <c r="E86" t="s">
        <v>111</v>
      </c>
      <c r="F86">
        <v>1010</v>
      </c>
      <c r="G86" t="s">
        <v>16</v>
      </c>
      <c r="H86" t="s">
        <v>105</v>
      </c>
    </row>
    <row r="87" spans="1:8" x14ac:dyDescent="0.25">
      <c r="A87">
        <v>129</v>
      </c>
      <c r="B87">
        <v>7770</v>
      </c>
      <c r="C87" t="s">
        <v>103</v>
      </c>
      <c r="D87" s="21">
        <v>45719</v>
      </c>
      <c r="E87" t="s">
        <v>110</v>
      </c>
      <c r="F87">
        <v>145</v>
      </c>
      <c r="G87" t="s">
        <v>16</v>
      </c>
      <c r="H87" t="s">
        <v>105</v>
      </c>
    </row>
    <row r="88" spans="1:8" x14ac:dyDescent="0.25">
      <c r="A88">
        <v>130</v>
      </c>
      <c r="B88">
        <v>7140</v>
      </c>
      <c r="C88" t="s">
        <v>90</v>
      </c>
      <c r="D88" s="21">
        <v>45688</v>
      </c>
      <c r="E88" t="s">
        <v>131</v>
      </c>
      <c r="F88">
        <v>292.8</v>
      </c>
      <c r="G88" t="s">
        <v>114</v>
      </c>
      <c r="H88" t="s">
        <v>115</v>
      </c>
    </row>
    <row r="89" spans="1:8" x14ac:dyDescent="0.25">
      <c r="A89">
        <v>131</v>
      </c>
      <c r="B89">
        <v>7140</v>
      </c>
      <c r="C89" t="s">
        <v>90</v>
      </c>
      <c r="D89" s="21">
        <v>45688</v>
      </c>
      <c r="E89" t="s">
        <v>126</v>
      </c>
      <c r="F89">
        <v>1404</v>
      </c>
      <c r="G89" t="s">
        <v>114</v>
      </c>
      <c r="H89" t="s">
        <v>115</v>
      </c>
    </row>
    <row r="90" spans="1:8" x14ac:dyDescent="0.25">
      <c r="A90">
        <v>132</v>
      </c>
      <c r="B90">
        <v>5400</v>
      </c>
      <c r="C90" t="s">
        <v>43</v>
      </c>
      <c r="D90" s="21">
        <v>45733</v>
      </c>
      <c r="E90" t="s">
        <v>45</v>
      </c>
      <c r="F90">
        <v>268</v>
      </c>
      <c r="G90" t="s">
        <v>39</v>
      </c>
      <c r="H90" t="s">
        <v>40</v>
      </c>
    </row>
    <row r="91" spans="1:8" x14ac:dyDescent="0.25">
      <c r="A91">
        <v>133</v>
      </c>
      <c r="B91">
        <v>5400</v>
      </c>
      <c r="C91" t="s">
        <v>43</v>
      </c>
      <c r="D91" s="21">
        <v>45733</v>
      </c>
      <c r="E91" t="s">
        <v>44</v>
      </c>
      <c r="F91">
        <v>9947</v>
      </c>
      <c r="G91" t="s">
        <v>39</v>
      </c>
      <c r="H91" t="s">
        <v>40</v>
      </c>
    </row>
    <row r="92" spans="1:8" x14ac:dyDescent="0.25">
      <c r="A92">
        <v>134</v>
      </c>
      <c r="B92">
        <v>7140</v>
      </c>
      <c r="C92" t="s">
        <v>90</v>
      </c>
      <c r="D92" s="21">
        <v>45688</v>
      </c>
      <c r="E92" t="s">
        <v>125</v>
      </c>
      <c r="F92">
        <v>3802.03</v>
      </c>
      <c r="G92" t="s">
        <v>114</v>
      </c>
      <c r="H92" t="s">
        <v>115</v>
      </c>
    </row>
    <row r="93" spans="1:8" x14ac:dyDescent="0.25">
      <c r="A93">
        <v>135</v>
      </c>
      <c r="B93">
        <v>6300</v>
      </c>
      <c r="C93" t="s">
        <v>80</v>
      </c>
      <c r="D93" s="21">
        <v>45748</v>
      </c>
      <c r="E93" t="s">
        <v>321</v>
      </c>
      <c r="F93">
        <v>14893</v>
      </c>
      <c r="G93" t="s">
        <v>15</v>
      </c>
      <c r="H93" t="s">
        <v>82</v>
      </c>
    </row>
    <row r="94" spans="1:8" x14ac:dyDescent="0.25">
      <c r="A94">
        <v>141</v>
      </c>
      <c r="B94">
        <v>7140</v>
      </c>
      <c r="C94" t="s">
        <v>90</v>
      </c>
      <c r="D94" s="21">
        <v>45690</v>
      </c>
      <c r="E94" t="s">
        <v>153</v>
      </c>
      <c r="F94">
        <v>2048</v>
      </c>
      <c r="G94" t="s">
        <v>114</v>
      </c>
      <c r="H94" t="s">
        <v>115</v>
      </c>
    </row>
    <row r="95" spans="1:8" x14ac:dyDescent="0.25">
      <c r="A95">
        <v>142</v>
      </c>
      <c r="B95">
        <v>3710</v>
      </c>
      <c r="C95" t="s">
        <v>94</v>
      </c>
      <c r="D95" s="21">
        <v>45712</v>
      </c>
      <c r="E95" t="s">
        <v>102</v>
      </c>
      <c r="F95">
        <v>-557</v>
      </c>
      <c r="G95" t="s">
        <v>94</v>
      </c>
      <c r="H95" t="s">
        <v>96</v>
      </c>
    </row>
    <row r="96" spans="1:8" x14ac:dyDescent="0.25">
      <c r="A96">
        <v>143</v>
      </c>
      <c r="B96">
        <v>3710</v>
      </c>
      <c r="C96" t="s">
        <v>94</v>
      </c>
      <c r="D96" s="21">
        <v>45729</v>
      </c>
      <c r="E96" t="s">
        <v>98</v>
      </c>
      <c r="F96">
        <v>-8478</v>
      </c>
      <c r="G96" t="s">
        <v>94</v>
      </c>
      <c r="H96" t="s">
        <v>96</v>
      </c>
    </row>
    <row r="97" spans="1:8" x14ac:dyDescent="0.25">
      <c r="A97">
        <v>144</v>
      </c>
      <c r="B97">
        <v>6420</v>
      </c>
      <c r="C97" t="s">
        <v>106</v>
      </c>
      <c r="D97" s="21">
        <v>45748</v>
      </c>
      <c r="E97" t="s">
        <v>111</v>
      </c>
      <c r="F97">
        <v>1006.25</v>
      </c>
      <c r="G97" t="s">
        <v>16</v>
      </c>
      <c r="H97" t="s">
        <v>105</v>
      </c>
    </row>
    <row r="98" spans="1:8" x14ac:dyDescent="0.25">
      <c r="A98">
        <v>144</v>
      </c>
      <c r="B98">
        <v>7770</v>
      </c>
      <c r="C98" t="s">
        <v>103</v>
      </c>
      <c r="D98" s="21">
        <v>45748</v>
      </c>
      <c r="E98" t="s">
        <v>320</v>
      </c>
      <c r="F98">
        <v>127</v>
      </c>
      <c r="G98" t="s">
        <v>16</v>
      </c>
      <c r="H98" t="s">
        <v>105</v>
      </c>
    </row>
    <row r="99" spans="1:8" x14ac:dyDescent="0.25">
      <c r="A99">
        <v>145</v>
      </c>
      <c r="B99">
        <v>7140</v>
      </c>
      <c r="C99" t="s">
        <v>90</v>
      </c>
      <c r="D99" s="21">
        <v>45698</v>
      </c>
      <c r="E99" t="s">
        <v>157</v>
      </c>
      <c r="F99">
        <v>28500</v>
      </c>
      <c r="G99" t="s">
        <v>114</v>
      </c>
      <c r="H99" t="s">
        <v>115</v>
      </c>
    </row>
    <row r="100" spans="1:8" x14ac:dyDescent="0.25">
      <c r="A100">
        <v>146</v>
      </c>
      <c r="B100">
        <v>7140</v>
      </c>
      <c r="C100" t="s">
        <v>90</v>
      </c>
      <c r="D100" s="21">
        <v>45688</v>
      </c>
      <c r="E100" t="s">
        <v>124</v>
      </c>
      <c r="F100">
        <v>3278</v>
      </c>
      <c r="G100" t="s">
        <v>114</v>
      </c>
      <c r="H100" t="s">
        <v>115</v>
      </c>
    </row>
    <row r="101" spans="1:8" x14ac:dyDescent="0.25">
      <c r="A101">
        <v>152</v>
      </c>
      <c r="B101">
        <v>7100</v>
      </c>
      <c r="C101" t="s">
        <v>112</v>
      </c>
      <c r="D101" s="21">
        <v>45688</v>
      </c>
      <c r="E101" t="s">
        <v>121</v>
      </c>
      <c r="F101">
        <v>609</v>
      </c>
      <c r="G101" t="s">
        <v>114</v>
      </c>
      <c r="H101" t="s">
        <v>115</v>
      </c>
    </row>
    <row r="102" spans="1:8" x14ac:dyDescent="0.25">
      <c r="A102">
        <v>152</v>
      </c>
      <c r="B102">
        <v>7140</v>
      </c>
      <c r="C102" t="s">
        <v>90</v>
      </c>
      <c r="D102" s="21">
        <v>45688</v>
      </c>
      <c r="E102" t="s">
        <v>122</v>
      </c>
      <c r="F102">
        <v>2218</v>
      </c>
      <c r="G102" t="s">
        <v>114</v>
      </c>
      <c r="H102" t="s">
        <v>115</v>
      </c>
    </row>
    <row r="103" spans="1:8" x14ac:dyDescent="0.25">
      <c r="A103">
        <v>153</v>
      </c>
      <c r="B103">
        <v>7140</v>
      </c>
      <c r="C103" t="s">
        <v>90</v>
      </c>
      <c r="D103" s="21">
        <v>45688</v>
      </c>
      <c r="E103" t="s">
        <v>123</v>
      </c>
      <c r="F103">
        <v>798</v>
      </c>
      <c r="G103" t="s">
        <v>114</v>
      </c>
      <c r="H103" t="s">
        <v>115</v>
      </c>
    </row>
    <row r="104" spans="1:8" x14ac:dyDescent="0.25">
      <c r="A104">
        <v>154</v>
      </c>
      <c r="B104">
        <v>7700</v>
      </c>
      <c r="C104" t="s">
        <v>76</v>
      </c>
      <c r="D104" s="21">
        <v>45732</v>
      </c>
      <c r="E104" t="s">
        <v>92</v>
      </c>
      <c r="F104">
        <v>91000</v>
      </c>
      <c r="G104" t="s">
        <v>84</v>
      </c>
      <c r="H104" t="s">
        <v>85</v>
      </c>
    </row>
    <row r="105" spans="1:8" x14ac:dyDescent="0.25">
      <c r="A105">
        <v>155</v>
      </c>
      <c r="B105">
        <v>6860</v>
      </c>
      <c r="C105" t="s">
        <v>37</v>
      </c>
      <c r="D105" s="21">
        <v>45736</v>
      </c>
      <c r="E105" t="s">
        <v>93</v>
      </c>
      <c r="F105">
        <v>640</v>
      </c>
      <c r="G105" t="s">
        <v>84</v>
      </c>
      <c r="H105" t="s">
        <v>85</v>
      </c>
    </row>
    <row r="106" spans="1:8" x14ac:dyDescent="0.25">
      <c r="A106">
        <v>156</v>
      </c>
      <c r="B106">
        <v>7140</v>
      </c>
      <c r="C106" t="s">
        <v>90</v>
      </c>
      <c r="D106" s="21">
        <v>45730</v>
      </c>
      <c r="E106" t="s">
        <v>91</v>
      </c>
      <c r="F106">
        <v>4618</v>
      </c>
      <c r="G106" t="s">
        <v>84</v>
      </c>
      <c r="H106" t="s">
        <v>85</v>
      </c>
    </row>
    <row r="107" spans="1:8" x14ac:dyDescent="0.25">
      <c r="A107">
        <v>164</v>
      </c>
      <c r="B107">
        <v>6795</v>
      </c>
      <c r="C107" t="s">
        <v>290</v>
      </c>
      <c r="D107" s="21">
        <v>45798</v>
      </c>
      <c r="E107" t="s">
        <v>319</v>
      </c>
      <c r="F107">
        <v>2200</v>
      </c>
      <c r="G107" t="s">
        <v>182</v>
      </c>
      <c r="H107" t="s">
        <v>183</v>
      </c>
    </row>
    <row r="108" spans="1:8" x14ac:dyDescent="0.25">
      <c r="A108">
        <v>166</v>
      </c>
      <c r="B108">
        <v>3900</v>
      </c>
      <c r="C108" t="s">
        <v>34</v>
      </c>
      <c r="D108" s="21">
        <v>45755</v>
      </c>
      <c r="E108" t="s">
        <v>314</v>
      </c>
      <c r="F108">
        <v>-37500</v>
      </c>
      <c r="G108" t="s">
        <v>9</v>
      </c>
      <c r="H108" t="s">
        <v>36</v>
      </c>
    </row>
    <row r="109" spans="1:8" x14ac:dyDescent="0.25">
      <c r="A109">
        <v>166</v>
      </c>
      <c r="B109">
        <v>3410</v>
      </c>
      <c r="C109" t="s">
        <v>315</v>
      </c>
      <c r="D109" s="21">
        <v>45757</v>
      </c>
      <c r="E109" t="s">
        <v>316</v>
      </c>
      <c r="F109">
        <v>-301702.28000000003</v>
      </c>
      <c r="G109" t="s">
        <v>317</v>
      </c>
      <c r="H109" t="s">
        <v>318</v>
      </c>
    </row>
    <row r="110" spans="1:8" x14ac:dyDescent="0.25">
      <c r="A110">
        <v>166</v>
      </c>
      <c r="B110">
        <v>3710</v>
      </c>
      <c r="C110" t="s">
        <v>94</v>
      </c>
      <c r="D110" s="21">
        <v>45761</v>
      </c>
      <c r="E110" t="s">
        <v>176</v>
      </c>
      <c r="F110">
        <v>-8478</v>
      </c>
      <c r="G110" t="s">
        <v>94</v>
      </c>
      <c r="H110" t="s">
        <v>96</v>
      </c>
    </row>
    <row r="111" spans="1:8" x14ac:dyDescent="0.25">
      <c r="A111">
        <v>167</v>
      </c>
      <c r="B111">
        <v>6420</v>
      </c>
      <c r="C111" t="s">
        <v>106</v>
      </c>
      <c r="D111" s="21">
        <v>45779</v>
      </c>
      <c r="E111" t="s">
        <v>111</v>
      </c>
      <c r="F111">
        <v>1021.25</v>
      </c>
      <c r="G111" t="s">
        <v>16</v>
      </c>
      <c r="H111" t="s">
        <v>105</v>
      </c>
    </row>
    <row r="112" spans="1:8" x14ac:dyDescent="0.25">
      <c r="A112">
        <v>167</v>
      </c>
      <c r="B112">
        <v>7770</v>
      </c>
      <c r="C112" t="s">
        <v>103</v>
      </c>
      <c r="D112" s="21">
        <v>45779</v>
      </c>
      <c r="E112" t="s">
        <v>235</v>
      </c>
      <c r="F112">
        <v>51</v>
      </c>
      <c r="G112" t="s">
        <v>16</v>
      </c>
      <c r="H112" t="s">
        <v>105</v>
      </c>
    </row>
    <row r="113" spans="1:8" x14ac:dyDescent="0.25">
      <c r="A113">
        <v>168</v>
      </c>
      <c r="B113">
        <v>6420</v>
      </c>
      <c r="C113" t="s">
        <v>106</v>
      </c>
      <c r="D113" s="21">
        <v>45810</v>
      </c>
      <c r="E113" t="s">
        <v>312</v>
      </c>
      <c r="F113">
        <v>998.75</v>
      </c>
      <c r="G113" t="s">
        <v>16</v>
      </c>
      <c r="H113" t="s">
        <v>105</v>
      </c>
    </row>
    <row r="114" spans="1:8" x14ac:dyDescent="0.25">
      <c r="A114">
        <v>168</v>
      </c>
      <c r="B114">
        <v>7770</v>
      </c>
      <c r="C114" t="s">
        <v>103</v>
      </c>
      <c r="D114" s="21">
        <v>45810</v>
      </c>
      <c r="E114" t="s">
        <v>313</v>
      </c>
      <c r="F114">
        <v>2.5</v>
      </c>
      <c r="G114" t="s">
        <v>16</v>
      </c>
      <c r="H114" t="s">
        <v>105</v>
      </c>
    </row>
    <row r="115" spans="1:8" x14ac:dyDescent="0.25">
      <c r="A115">
        <v>169</v>
      </c>
      <c r="B115">
        <v>3710</v>
      </c>
      <c r="C115" t="s">
        <v>94</v>
      </c>
      <c r="D115" s="21">
        <v>45790</v>
      </c>
      <c r="E115" t="s">
        <v>176</v>
      </c>
      <c r="F115">
        <v>-8478</v>
      </c>
      <c r="G115" t="s">
        <v>94</v>
      </c>
      <c r="H115" t="s">
        <v>96</v>
      </c>
    </row>
    <row r="116" spans="1:8" x14ac:dyDescent="0.25">
      <c r="A116">
        <v>169</v>
      </c>
      <c r="B116">
        <v>3710</v>
      </c>
      <c r="C116" t="s">
        <v>94</v>
      </c>
      <c r="D116" s="21">
        <v>45804</v>
      </c>
      <c r="E116" t="s">
        <v>311</v>
      </c>
      <c r="F116">
        <v>-850</v>
      </c>
      <c r="G116" t="s">
        <v>94</v>
      </c>
      <c r="H116" t="s">
        <v>96</v>
      </c>
    </row>
    <row r="117" spans="1:8" x14ac:dyDescent="0.25">
      <c r="A117">
        <v>170</v>
      </c>
      <c r="B117">
        <v>6300</v>
      </c>
      <c r="C117" t="s">
        <v>80</v>
      </c>
      <c r="D117" s="21">
        <v>45839</v>
      </c>
      <c r="E117" t="s">
        <v>308</v>
      </c>
      <c r="F117">
        <v>14893</v>
      </c>
      <c r="G117" t="s">
        <v>15</v>
      </c>
      <c r="H117" t="s">
        <v>82</v>
      </c>
    </row>
    <row r="118" spans="1:8" x14ac:dyDescent="0.25">
      <c r="A118">
        <v>171</v>
      </c>
      <c r="B118">
        <v>7320</v>
      </c>
      <c r="C118" t="s">
        <v>190</v>
      </c>
      <c r="D118" s="21">
        <v>45819</v>
      </c>
      <c r="E118" t="s">
        <v>310</v>
      </c>
      <c r="F118">
        <v>18625</v>
      </c>
      <c r="G118" t="s">
        <v>182</v>
      </c>
      <c r="H118" t="s">
        <v>183</v>
      </c>
    </row>
    <row r="119" spans="1:8" x14ac:dyDescent="0.25">
      <c r="A119">
        <v>172</v>
      </c>
      <c r="B119">
        <v>7100</v>
      </c>
      <c r="C119" t="s">
        <v>112</v>
      </c>
      <c r="D119" s="21">
        <v>45790</v>
      </c>
      <c r="E119" t="s">
        <v>309</v>
      </c>
      <c r="F119">
        <v>563.20000000000005</v>
      </c>
      <c r="G119" t="s">
        <v>288</v>
      </c>
      <c r="H119" t="s">
        <v>289</v>
      </c>
    </row>
    <row r="120" spans="1:8" x14ac:dyDescent="0.25">
      <c r="A120">
        <v>175</v>
      </c>
      <c r="B120">
        <v>7140</v>
      </c>
      <c r="C120" t="s">
        <v>90</v>
      </c>
      <c r="D120" s="21">
        <v>45835</v>
      </c>
      <c r="E120" t="s">
        <v>302</v>
      </c>
      <c r="F120">
        <v>3110</v>
      </c>
      <c r="G120" t="s">
        <v>182</v>
      </c>
      <c r="H120" t="s">
        <v>183</v>
      </c>
    </row>
    <row r="121" spans="1:8" x14ac:dyDescent="0.25">
      <c r="A121">
        <v>176</v>
      </c>
      <c r="B121">
        <v>6820</v>
      </c>
      <c r="C121" t="s">
        <v>228</v>
      </c>
      <c r="D121" s="21">
        <v>45835</v>
      </c>
      <c r="E121" t="s">
        <v>303</v>
      </c>
      <c r="F121">
        <v>15219</v>
      </c>
      <c r="G121" t="s">
        <v>182</v>
      </c>
      <c r="H121" t="s">
        <v>183</v>
      </c>
    </row>
    <row r="122" spans="1:8" x14ac:dyDescent="0.25">
      <c r="A122">
        <v>177</v>
      </c>
      <c r="B122">
        <v>7140</v>
      </c>
      <c r="C122" t="s">
        <v>90</v>
      </c>
      <c r="D122" s="21">
        <v>45836</v>
      </c>
      <c r="E122" t="s">
        <v>304</v>
      </c>
      <c r="F122">
        <v>3035.5</v>
      </c>
      <c r="G122" t="s">
        <v>182</v>
      </c>
      <c r="H122" t="s">
        <v>183</v>
      </c>
    </row>
    <row r="123" spans="1:8" x14ac:dyDescent="0.25">
      <c r="A123">
        <v>178</v>
      </c>
      <c r="B123">
        <v>7140</v>
      </c>
      <c r="C123" t="s">
        <v>90</v>
      </c>
      <c r="D123" s="21">
        <v>45812</v>
      </c>
      <c r="E123" t="s">
        <v>305</v>
      </c>
      <c r="F123">
        <v>1315</v>
      </c>
      <c r="G123" t="s">
        <v>182</v>
      </c>
      <c r="H123" t="s">
        <v>183</v>
      </c>
    </row>
    <row r="124" spans="1:8" x14ac:dyDescent="0.25">
      <c r="A124">
        <v>179</v>
      </c>
      <c r="B124">
        <v>7140</v>
      </c>
      <c r="C124" t="s">
        <v>90</v>
      </c>
      <c r="D124" s="21">
        <v>45838</v>
      </c>
      <c r="E124" t="s">
        <v>306</v>
      </c>
      <c r="F124">
        <v>6380</v>
      </c>
      <c r="G124" t="s">
        <v>182</v>
      </c>
      <c r="H124" t="s">
        <v>183</v>
      </c>
    </row>
    <row r="125" spans="1:8" x14ac:dyDescent="0.25">
      <c r="A125">
        <v>180</v>
      </c>
      <c r="B125">
        <v>7140</v>
      </c>
      <c r="C125" t="s">
        <v>90</v>
      </c>
      <c r="D125" s="21">
        <v>45827</v>
      </c>
      <c r="E125" t="s">
        <v>307</v>
      </c>
      <c r="F125">
        <v>111</v>
      </c>
      <c r="G125" t="s">
        <v>182</v>
      </c>
      <c r="H125" t="s">
        <v>183</v>
      </c>
    </row>
    <row r="126" spans="1:8" x14ac:dyDescent="0.25">
      <c r="A126">
        <v>188</v>
      </c>
      <c r="B126">
        <v>7140</v>
      </c>
      <c r="C126" t="s">
        <v>90</v>
      </c>
      <c r="D126" s="21">
        <v>45831</v>
      </c>
      <c r="E126" t="s">
        <v>298</v>
      </c>
      <c r="F126">
        <v>1491</v>
      </c>
      <c r="G126" t="s">
        <v>182</v>
      </c>
      <c r="H126" t="s">
        <v>183</v>
      </c>
    </row>
    <row r="127" spans="1:8" x14ac:dyDescent="0.25">
      <c r="A127">
        <v>189</v>
      </c>
      <c r="B127">
        <v>7140</v>
      </c>
      <c r="C127" t="s">
        <v>90</v>
      </c>
      <c r="D127" s="21">
        <v>45828</v>
      </c>
      <c r="E127" t="s">
        <v>299</v>
      </c>
      <c r="F127">
        <v>12123</v>
      </c>
      <c r="G127" t="s">
        <v>182</v>
      </c>
      <c r="H127" t="s">
        <v>183</v>
      </c>
    </row>
    <row r="128" spans="1:8" x14ac:dyDescent="0.25">
      <c r="A128">
        <v>190</v>
      </c>
      <c r="B128">
        <v>7140</v>
      </c>
      <c r="C128" t="s">
        <v>90</v>
      </c>
      <c r="D128" s="21">
        <v>45846</v>
      </c>
      <c r="E128" t="s">
        <v>300</v>
      </c>
      <c r="F128">
        <v>1470</v>
      </c>
      <c r="G128" t="s">
        <v>182</v>
      </c>
      <c r="H128" t="s">
        <v>183</v>
      </c>
    </row>
    <row r="129" spans="1:8" x14ac:dyDescent="0.25">
      <c r="A129">
        <v>191</v>
      </c>
      <c r="B129">
        <v>7140</v>
      </c>
      <c r="C129" t="s">
        <v>90</v>
      </c>
      <c r="D129" s="21">
        <v>45846</v>
      </c>
      <c r="E129" t="s">
        <v>301</v>
      </c>
      <c r="F129">
        <v>4405</v>
      </c>
      <c r="G129" t="s">
        <v>182</v>
      </c>
      <c r="H129" t="s">
        <v>183</v>
      </c>
    </row>
    <row r="130" spans="1:8" x14ac:dyDescent="0.25">
      <c r="A130">
        <v>195</v>
      </c>
      <c r="B130">
        <v>7140</v>
      </c>
      <c r="C130" t="s">
        <v>90</v>
      </c>
      <c r="D130" s="21">
        <v>45854</v>
      </c>
      <c r="E130" t="s">
        <v>295</v>
      </c>
      <c r="F130">
        <v>2399.27</v>
      </c>
      <c r="G130" t="s">
        <v>182</v>
      </c>
      <c r="H130" t="s">
        <v>183</v>
      </c>
    </row>
    <row r="131" spans="1:8" x14ac:dyDescent="0.25">
      <c r="A131">
        <v>196</v>
      </c>
      <c r="B131">
        <v>6700</v>
      </c>
      <c r="C131" t="s">
        <v>296</v>
      </c>
      <c r="D131" s="21">
        <v>45863</v>
      </c>
      <c r="E131" t="s">
        <v>297</v>
      </c>
      <c r="F131">
        <v>37721</v>
      </c>
      <c r="G131" t="s">
        <v>16</v>
      </c>
      <c r="H131" t="s">
        <v>105</v>
      </c>
    </row>
    <row r="132" spans="1:8" x14ac:dyDescent="0.25">
      <c r="A132">
        <v>199</v>
      </c>
      <c r="B132">
        <v>6795</v>
      </c>
      <c r="C132" t="s">
        <v>290</v>
      </c>
      <c r="D132" s="21">
        <v>45880</v>
      </c>
      <c r="E132" t="s">
        <v>291</v>
      </c>
      <c r="F132">
        <v>5000</v>
      </c>
      <c r="G132" t="s">
        <v>182</v>
      </c>
      <c r="H132" t="s">
        <v>183</v>
      </c>
    </row>
    <row r="133" spans="1:8" x14ac:dyDescent="0.25">
      <c r="A133">
        <v>200</v>
      </c>
      <c r="B133">
        <v>7140</v>
      </c>
      <c r="C133" t="s">
        <v>90</v>
      </c>
      <c r="D133" s="21">
        <v>45880</v>
      </c>
      <c r="E133" t="s">
        <v>294</v>
      </c>
      <c r="F133">
        <v>16565</v>
      </c>
      <c r="G133" t="s">
        <v>288</v>
      </c>
      <c r="H133" t="s">
        <v>289</v>
      </c>
    </row>
    <row r="134" spans="1:8" x14ac:dyDescent="0.25">
      <c r="A134">
        <v>201</v>
      </c>
      <c r="B134">
        <v>3900</v>
      </c>
      <c r="C134" t="s">
        <v>34</v>
      </c>
      <c r="D134" s="21">
        <v>45888</v>
      </c>
      <c r="E134" t="s">
        <v>283</v>
      </c>
      <c r="F134">
        <v>-1000</v>
      </c>
      <c r="G134" t="s">
        <v>231</v>
      </c>
      <c r="H134" t="s">
        <v>232</v>
      </c>
    </row>
    <row r="135" spans="1:8" x14ac:dyDescent="0.25">
      <c r="A135">
        <v>202</v>
      </c>
      <c r="B135">
        <v>3900</v>
      </c>
      <c r="C135" t="s">
        <v>34</v>
      </c>
      <c r="D135" s="21">
        <v>45888</v>
      </c>
      <c r="E135" t="s">
        <v>281</v>
      </c>
      <c r="F135">
        <v>-3000</v>
      </c>
      <c r="G135" t="s">
        <v>231</v>
      </c>
      <c r="H135" t="s">
        <v>232</v>
      </c>
    </row>
    <row r="136" spans="1:8" x14ac:dyDescent="0.25">
      <c r="A136">
        <v>203</v>
      </c>
      <c r="B136">
        <v>3900</v>
      </c>
      <c r="C136" t="s">
        <v>34</v>
      </c>
      <c r="D136" s="21">
        <v>45888</v>
      </c>
      <c r="E136" t="s">
        <v>280</v>
      </c>
      <c r="F136">
        <v>-3000</v>
      </c>
      <c r="G136" t="s">
        <v>231</v>
      </c>
      <c r="H136" t="s">
        <v>232</v>
      </c>
    </row>
    <row r="137" spans="1:8" x14ac:dyDescent="0.25">
      <c r="A137">
        <v>204</v>
      </c>
      <c r="B137">
        <v>3900</v>
      </c>
      <c r="C137" t="s">
        <v>34</v>
      </c>
      <c r="D137" s="21">
        <v>45888</v>
      </c>
      <c r="E137" t="s">
        <v>279</v>
      </c>
      <c r="F137">
        <v>-3000</v>
      </c>
      <c r="G137" t="s">
        <v>231</v>
      </c>
      <c r="H137" t="s">
        <v>232</v>
      </c>
    </row>
    <row r="138" spans="1:8" x14ac:dyDescent="0.25">
      <c r="A138">
        <v>205</v>
      </c>
      <c r="B138">
        <v>3900</v>
      </c>
      <c r="C138" t="s">
        <v>34</v>
      </c>
      <c r="D138" s="21">
        <v>45888</v>
      </c>
      <c r="E138" t="s">
        <v>278</v>
      </c>
      <c r="F138">
        <v>-3000</v>
      </c>
      <c r="G138" t="s">
        <v>231</v>
      </c>
      <c r="H138" t="s">
        <v>232</v>
      </c>
    </row>
    <row r="139" spans="1:8" x14ac:dyDescent="0.25">
      <c r="A139">
        <v>206</v>
      </c>
      <c r="B139">
        <v>3900</v>
      </c>
      <c r="C139" t="s">
        <v>34</v>
      </c>
      <c r="D139" s="21">
        <v>45888</v>
      </c>
      <c r="E139" t="s">
        <v>277</v>
      </c>
      <c r="F139">
        <v>-5000</v>
      </c>
      <c r="G139" t="s">
        <v>231</v>
      </c>
      <c r="H139" t="s">
        <v>232</v>
      </c>
    </row>
    <row r="140" spans="1:8" x14ac:dyDescent="0.25">
      <c r="A140">
        <v>207</v>
      </c>
      <c r="B140">
        <v>3900</v>
      </c>
      <c r="C140" t="s">
        <v>34</v>
      </c>
      <c r="D140" s="21">
        <v>45888</v>
      </c>
      <c r="E140" t="s">
        <v>275</v>
      </c>
      <c r="F140">
        <v>-5000</v>
      </c>
      <c r="G140" t="s">
        <v>231</v>
      </c>
      <c r="H140" t="s">
        <v>232</v>
      </c>
    </row>
    <row r="141" spans="1:8" x14ac:dyDescent="0.25">
      <c r="A141">
        <v>208</v>
      </c>
      <c r="B141">
        <v>3900</v>
      </c>
      <c r="C141" t="s">
        <v>34</v>
      </c>
      <c r="D141" s="21">
        <v>45888</v>
      </c>
      <c r="E141" t="s">
        <v>274</v>
      </c>
      <c r="F141">
        <v>-5000</v>
      </c>
      <c r="G141" t="s">
        <v>231</v>
      </c>
      <c r="H141" t="s">
        <v>232</v>
      </c>
    </row>
    <row r="142" spans="1:8" x14ac:dyDescent="0.25">
      <c r="A142">
        <v>209</v>
      </c>
      <c r="B142">
        <v>3900</v>
      </c>
      <c r="C142" t="s">
        <v>34</v>
      </c>
      <c r="D142" s="21">
        <v>45888</v>
      </c>
      <c r="E142" t="s">
        <v>273</v>
      </c>
      <c r="F142">
        <v>-5000</v>
      </c>
      <c r="G142" t="s">
        <v>231</v>
      </c>
      <c r="H142" t="s">
        <v>232</v>
      </c>
    </row>
    <row r="143" spans="1:8" x14ac:dyDescent="0.25">
      <c r="A143">
        <v>210</v>
      </c>
      <c r="B143">
        <v>3900</v>
      </c>
      <c r="C143" t="s">
        <v>34</v>
      </c>
      <c r="D143" s="21">
        <v>45888</v>
      </c>
      <c r="E143" t="s">
        <v>272</v>
      </c>
      <c r="F143">
        <v>-5000</v>
      </c>
      <c r="G143" t="s">
        <v>231</v>
      </c>
      <c r="H143" t="s">
        <v>232</v>
      </c>
    </row>
    <row r="144" spans="1:8" x14ac:dyDescent="0.25">
      <c r="A144">
        <v>211</v>
      </c>
      <c r="B144">
        <v>3900</v>
      </c>
      <c r="C144" t="s">
        <v>34</v>
      </c>
      <c r="D144" s="21">
        <v>45888</v>
      </c>
      <c r="E144" t="s">
        <v>271</v>
      </c>
      <c r="F144">
        <v>-5000</v>
      </c>
      <c r="G144" t="s">
        <v>231</v>
      </c>
      <c r="H144" t="s">
        <v>232</v>
      </c>
    </row>
    <row r="145" spans="1:8" x14ac:dyDescent="0.25">
      <c r="A145">
        <v>212</v>
      </c>
      <c r="B145">
        <v>3900</v>
      </c>
      <c r="C145" t="s">
        <v>34</v>
      </c>
      <c r="D145" s="21">
        <v>45888</v>
      </c>
      <c r="E145" t="s">
        <v>270</v>
      </c>
      <c r="F145">
        <v>-10000</v>
      </c>
      <c r="G145" t="s">
        <v>231</v>
      </c>
      <c r="H145" t="s">
        <v>232</v>
      </c>
    </row>
    <row r="146" spans="1:8" x14ac:dyDescent="0.25">
      <c r="A146">
        <v>213</v>
      </c>
      <c r="B146">
        <v>3900</v>
      </c>
      <c r="C146" t="s">
        <v>34</v>
      </c>
      <c r="D146" s="21">
        <v>45888</v>
      </c>
      <c r="E146" t="s">
        <v>269</v>
      </c>
      <c r="F146">
        <v>-10000</v>
      </c>
      <c r="G146" t="s">
        <v>231</v>
      </c>
      <c r="H146" t="s">
        <v>232</v>
      </c>
    </row>
    <row r="147" spans="1:8" x14ac:dyDescent="0.25">
      <c r="A147">
        <v>214</v>
      </c>
      <c r="B147">
        <v>3900</v>
      </c>
      <c r="C147" t="s">
        <v>34</v>
      </c>
      <c r="D147" s="21">
        <v>45888</v>
      </c>
      <c r="E147" t="s">
        <v>268</v>
      </c>
      <c r="F147">
        <v>-10000</v>
      </c>
      <c r="G147" t="s">
        <v>231</v>
      </c>
      <c r="H147" t="s">
        <v>232</v>
      </c>
    </row>
    <row r="148" spans="1:8" x14ac:dyDescent="0.25">
      <c r="A148">
        <v>215</v>
      </c>
      <c r="B148">
        <v>3900</v>
      </c>
      <c r="C148" t="s">
        <v>34</v>
      </c>
      <c r="D148" s="21">
        <v>45888</v>
      </c>
      <c r="E148" t="s">
        <v>267</v>
      </c>
      <c r="F148">
        <v>-10000</v>
      </c>
      <c r="G148" t="s">
        <v>231</v>
      </c>
      <c r="H148" t="s">
        <v>232</v>
      </c>
    </row>
    <row r="149" spans="1:8" x14ac:dyDescent="0.25">
      <c r="A149">
        <v>216</v>
      </c>
      <c r="B149">
        <v>3900</v>
      </c>
      <c r="C149" t="s">
        <v>34</v>
      </c>
      <c r="D149" s="21">
        <v>45888</v>
      </c>
      <c r="E149" t="s">
        <v>266</v>
      </c>
      <c r="F149">
        <v>-10000</v>
      </c>
      <c r="G149" t="s">
        <v>231</v>
      </c>
      <c r="H149" t="s">
        <v>232</v>
      </c>
    </row>
    <row r="150" spans="1:8" x14ac:dyDescent="0.25">
      <c r="A150">
        <v>217</v>
      </c>
      <c r="B150">
        <v>3900</v>
      </c>
      <c r="C150" t="s">
        <v>34</v>
      </c>
      <c r="D150" s="21">
        <v>45888</v>
      </c>
      <c r="E150" t="s">
        <v>265</v>
      </c>
      <c r="F150">
        <v>-10000</v>
      </c>
      <c r="G150" t="s">
        <v>231</v>
      </c>
      <c r="H150" t="s">
        <v>232</v>
      </c>
    </row>
    <row r="151" spans="1:8" x14ac:dyDescent="0.25">
      <c r="A151">
        <v>218</v>
      </c>
      <c r="B151">
        <v>3900</v>
      </c>
      <c r="C151" t="s">
        <v>34</v>
      </c>
      <c r="D151" s="21">
        <v>45888</v>
      </c>
      <c r="E151" t="s">
        <v>264</v>
      </c>
      <c r="F151">
        <v>-15000</v>
      </c>
      <c r="G151" t="s">
        <v>231</v>
      </c>
      <c r="H151" t="s">
        <v>232</v>
      </c>
    </row>
    <row r="152" spans="1:8" x14ac:dyDescent="0.25">
      <c r="A152">
        <v>219</v>
      </c>
      <c r="B152">
        <v>3900</v>
      </c>
      <c r="C152" t="s">
        <v>34</v>
      </c>
      <c r="D152" s="21">
        <v>45888</v>
      </c>
      <c r="E152" t="s">
        <v>263</v>
      </c>
      <c r="F152">
        <v>-20000</v>
      </c>
      <c r="G152" t="s">
        <v>231</v>
      </c>
      <c r="H152" t="s">
        <v>232</v>
      </c>
    </row>
    <row r="153" spans="1:8" x14ac:dyDescent="0.25">
      <c r="A153">
        <v>220</v>
      </c>
      <c r="B153">
        <v>3900</v>
      </c>
      <c r="C153" t="s">
        <v>34</v>
      </c>
      <c r="D153" s="21">
        <v>45888</v>
      </c>
      <c r="E153" t="s">
        <v>262</v>
      </c>
      <c r="F153">
        <v>-40000</v>
      </c>
      <c r="G153" t="s">
        <v>231</v>
      </c>
      <c r="H153" t="s">
        <v>232</v>
      </c>
    </row>
    <row r="154" spans="1:8" x14ac:dyDescent="0.25">
      <c r="A154">
        <v>221</v>
      </c>
      <c r="B154">
        <v>3900</v>
      </c>
      <c r="C154" t="s">
        <v>34</v>
      </c>
      <c r="D154" s="21">
        <v>45888</v>
      </c>
      <c r="E154" t="s">
        <v>261</v>
      </c>
      <c r="F154">
        <v>-40000</v>
      </c>
      <c r="G154" t="s">
        <v>231</v>
      </c>
      <c r="H154" t="s">
        <v>232</v>
      </c>
    </row>
    <row r="155" spans="1:8" x14ac:dyDescent="0.25">
      <c r="A155">
        <v>222</v>
      </c>
      <c r="B155">
        <v>6420</v>
      </c>
      <c r="C155" t="s">
        <v>106</v>
      </c>
      <c r="D155" s="21">
        <v>45839</v>
      </c>
      <c r="E155" t="s">
        <v>111</v>
      </c>
      <c r="F155">
        <v>998.75</v>
      </c>
      <c r="G155" t="s">
        <v>16</v>
      </c>
      <c r="H155" t="s">
        <v>105</v>
      </c>
    </row>
    <row r="156" spans="1:8" x14ac:dyDescent="0.25">
      <c r="A156">
        <v>222</v>
      </c>
      <c r="B156">
        <v>6420</v>
      </c>
      <c r="C156" t="s">
        <v>106</v>
      </c>
      <c r="D156" s="21">
        <v>45870</v>
      </c>
      <c r="E156" t="s">
        <v>257</v>
      </c>
      <c r="F156">
        <v>1013.75</v>
      </c>
      <c r="G156" t="s">
        <v>16</v>
      </c>
      <c r="H156" t="s">
        <v>105</v>
      </c>
    </row>
    <row r="157" spans="1:8" x14ac:dyDescent="0.25">
      <c r="A157">
        <v>223</v>
      </c>
      <c r="B157">
        <v>7770</v>
      </c>
      <c r="C157" t="s">
        <v>103</v>
      </c>
      <c r="D157" s="21">
        <v>45839</v>
      </c>
      <c r="E157" t="s">
        <v>235</v>
      </c>
      <c r="F157">
        <v>57</v>
      </c>
      <c r="G157" t="s">
        <v>16</v>
      </c>
      <c r="H157" t="s">
        <v>105</v>
      </c>
    </row>
    <row r="158" spans="1:8" x14ac:dyDescent="0.25">
      <c r="A158">
        <v>223</v>
      </c>
      <c r="B158">
        <v>7770</v>
      </c>
      <c r="C158" t="s">
        <v>103</v>
      </c>
      <c r="D158" s="21">
        <v>45870</v>
      </c>
      <c r="E158" t="s">
        <v>235</v>
      </c>
      <c r="F158">
        <v>24</v>
      </c>
      <c r="G158" t="s">
        <v>16</v>
      </c>
      <c r="H158" t="s">
        <v>105</v>
      </c>
    </row>
    <row r="159" spans="1:8" x14ac:dyDescent="0.25">
      <c r="A159">
        <v>224</v>
      </c>
      <c r="B159">
        <v>3943</v>
      </c>
      <c r="C159" t="s">
        <v>254</v>
      </c>
      <c r="D159" s="21">
        <v>45866</v>
      </c>
      <c r="E159" t="s">
        <v>255</v>
      </c>
      <c r="F159">
        <v>-1500</v>
      </c>
      <c r="G159" t="s">
        <v>9</v>
      </c>
      <c r="H159" t="s">
        <v>36</v>
      </c>
    </row>
    <row r="160" spans="1:8" x14ac:dyDescent="0.25">
      <c r="A160">
        <v>224</v>
      </c>
      <c r="B160">
        <v>3943</v>
      </c>
      <c r="C160" t="s">
        <v>254</v>
      </c>
      <c r="D160" s="21">
        <v>45866</v>
      </c>
      <c r="E160" t="s">
        <v>256</v>
      </c>
      <c r="F160">
        <v>-525</v>
      </c>
      <c r="G160" t="s">
        <v>9</v>
      </c>
      <c r="H160" t="s">
        <v>36</v>
      </c>
    </row>
    <row r="161" spans="1:8" x14ac:dyDescent="0.25">
      <c r="A161">
        <v>229</v>
      </c>
      <c r="B161">
        <v>3710</v>
      </c>
      <c r="C161" t="s">
        <v>94</v>
      </c>
      <c r="D161" s="21">
        <v>45821</v>
      </c>
      <c r="E161" t="s">
        <v>176</v>
      </c>
      <c r="F161">
        <v>-8478</v>
      </c>
      <c r="G161" t="s">
        <v>94</v>
      </c>
      <c r="H161" t="s">
        <v>96</v>
      </c>
    </row>
    <row r="162" spans="1:8" x14ac:dyDescent="0.25">
      <c r="A162">
        <v>229</v>
      </c>
      <c r="B162">
        <v>3930</v>
      </c>
      <c r="C162" t="s">
        <v>231</v>
      </c>
      <c r="D162" s="21">
        <v>45821</v>
      </c>
      <c r="E162" t="s">
        <v>253</v>
      </c>
      <c r="F162">
        <v>-35000</v>
      </c>
      <c r="G162" t="s">
        <v>231</v>
      </c>
      <c r="H162" t="s">
        <v>232</v>
      </c>
    </row>
    <row r="163" spans="1:8" x14ac:dyDescent="0.25">
      <c r="A163">
        <v>230</v>
      </c>
      <c r="B163">
        <v>3710</v>
      </c>
      <c r="C163" t="s">
        <v>94</v>
      </c>
      <c r="D163" s="21">
        <v>45852</v>
      </c>
      <c r="E163" t="s">
        <v>176</v>
      </c>
      <c r="F163">
        <v>-8478</v>
      </c>
      <c r="G163" t="s">
        <v>94</v>
      </c>
      <c r="H163" t="s">
        <v>96</v>
      </c>
    </row>
    <row r="164" spans="1:8" x14ac:dyDescent="0.25">
      <c r="A164">
        <v>231</v>
      </c>
      <c r="B164">
        <v>3710</v>
      </c>
      <c r="C164" t="s">
        <v>94</v>
      </c>
      <c r="D164" s="21">
        <v>45882</v>
      </c>
      <c r="E164" t="s">
        <v>176</v>
      </c>
      <c r="F164">
        <v>-8478</v>
      </c>
      <c r="G164" t="s">
        <v>94</v>
      </c>
      <c r="H164" t="s">
        <v>96</v>
      </c>
    </row>
    <row r="165" spans="1:8" x14ac:dyDescent="0.25">
      <c r="A165">
        <v>233</v>
      </c>
      <c r="B165">
        <v>7320</v>
      </c>
      <c r="C165" t="s">
        <v>190</v>
      </c>
      <c r="D165" s="21">
        <v>45888</v>
      </c>
      <c r="E165" t="s">
        <v>258</v>
      </c>
      <c r="F165">
        <v>5687.5</v>
      </c>
      <c r="G165" t="s">
        <v>182</v>
      </c>
      <c r="H165" t="s">
        <v>183</v>
      </c>
    </row>
    <row r="166" spans="1:8" x14ac:dyDescent="0.25">
      <c r="A166">
        <v>234</v>
      </c>
      <c r="B166">
        <v>7320</v>
      </c>
      <c r="C166" t="s">
        <v>190</v>
      </c>
      <c r="D166" s="21">
        <v>45888</v>
      </c>
      <c r="E166" t="s">
        <v>259</v>
      </c>
      <c r="F166">
        <v>22886.25</v>
      </c>
      <c r="G166" t="s">
        <v>182</v>
      </c>
      <c r="H166" t="s">
        <v>183</v>
      </c>
    </row>
    <row r="167" spans="1:8" x14ac:dyDescent="0.25">
      <c r="A167">
        <v>235</v>
      </c>
      <c r="B167">
        <v>6820</v>
      </c>
      <c r="C167" t="s">
        <v>228</v>
      </c>
      <c r="D167" s="21">
        <v>45888</v>
      </c>
      <c r="E167" t="s">
        <v>260</v>
      </c>
      <c r="F167">
        <v>2313</v>
      </c>
      <c r="G167" t="s">
        <v>182</v>
      </c>
      <c r="H167" t="s">
        <v>183</v>
      </c>
    </row>
    <row r="168" spans="1:8" x14ac:dyDescent="0.25">
      <c r="A168">
        <v>236</v>
      </c>
      <c r="B168">
        <v>7100</v>
      </c>
      <c r="C168" t="s">
        <v>112</v>
      </c>
      <c r="D168" s="21">
        <v>45869</v>
      </c>
      <c r="E168" t="s">
        <v>284</v>
      </c>
      <c r="F168">
        <v>4012</v>
      </c>
      <c r="G168" t="s">
        <v>182</v>
      </c>
      <c r="H168" t="s">
        <v>183</v>
      </c>
    </row>
    <row r="169" spans="1:8" x14ac:dyDescent="0.25">
      <c r="A169">
        <v>236</v>
      </c>
      <c r="B169">
        <v>7140</v>
      </c>
      <c r="C169" t="s">
        <v>90</v>
      </c>
      <c r="D169" s="21">
        <v>45869</v>
      </c>
      <c r="E169" t="s">
        <v>285</v>
      </c>
      <c r="F169">
        <v>836.6</v>
      </c>
      <c r="G169" t="s">
        <v>182</v>
      </c>
      <c r="H169" t="s">
        <v>183</v>
      </c>
    </row>
    <row r="170" spans="1:8" x14ac:dyDescent="0.25">
      <c r="A170">
        <v>236</v>
      </c>
      <c r="B170">
        <v>7150</v>
      </c>
      <c r="C170" t="s">
        <v>201</v>
      </c>
      <c r="D170" s="21">
        <v>45869</v>
      </c>
      <c r="E170" t="s">
        <v>286</v>
      </c>
      <c r="F170">
        <v>6370</v>
      </c>
      <c r="G170" t="s">
        <v>182</v>
      </c>
      <c r="H170" t="s">
        <v>183</v>
      </c>
    </row>
    <row r="171" spans="1:8" x14ac:dyDescent="0.25">
      <c r="A171">
        <v>237</v>
      </c>
      <c r="B171">
        <v>7140</v>
      </c>
      <c r="C171" t="s">
        <v>90</v>
      </c>
      <c r="D171" s="21">
        <v>45837</v>
      </c>
      <c r="E171" t="s">
        <v>287</v>
      </c>
      <c r="F171">
        <v>5350</v>
      </c>
      <c r="G171" t="s">
        <v>288</v>
      </c>
      <c r="H171" t="s">
        <v>289</v>
      </c>
    </row>
    <row r="172" spans="1:8" x14ac:dyDescent="0.25">
      <c r="A172">
        <v>238</v>
      </c>
      <c r="B172">
        <v>7450</v>
      </c>
      <c r="C172" t="s">
        <v>245</v>
      </c>
      <c r="D172" s="21">
        <v>45889</v>
      </c>
      <c r="E172" t="s">
        <v>246</v>
      </c>
      <c r="F172">
        <v>10000</v>
      </c>
      <c r="G172" t="s">
        <v>39</v>
      </c>
      <c r="H172" t="s">
        <v>40</v>
      </c>
    </row>
    <row r="173" spans="1:8" x14ac:dyDescent="0.25">
      <c r="A173">
        <v>239</v>
      </c>
      <c r="B173">
        <v>6781</v>
      </c>
      <c r="C173" t="s">
        <v>248</v>
      </c>
      <c r="D173" s="21">
        <v>45876</v>
      </c>
      <c r="E173" t="s">
        <v>292</v>
      </c>
      <c r="F173">
        <v>151380</v>
      </c>
      <c r="G173" t="s">
        <v>11</v>
      </c>
      <c r="H173" t="s">
        <v>293</v>
      </c>
    </row>
    <row r="174" spans="1:8" x14ac:dyDescent="0.25">
      <c r="A174">
        <v>244</v>
      </c>
      <c r="B174">
        <v>6820</v>
      </c>
      <c r="C174" t="s">
        <v>228</v>
      </c>
      <c r="D174" s="21">
        <v>45894</v>
      </c>
      <c r="E174" t="s">
        <v>247</v>
      </c>
      <c r="F174">
        <v>1813</v>
      </c>
      <c r="G174" t="s">
        <v>182</v>
      </c>
      <c r="H174" t="s">
        <v>183</v>
      </c>
    </row>
    <row r="175" spans="1:8" x14ac:dyDescent="0.25">
      <c r="A175">
        <v>245</v>
      </c>
      <c r="B175">
        <v>7140</v>
      </c>
      <c r="C175" t="s">
        <v>90</v>
      </c>
      <c r="D175" s="21">
        <v>45891</v>
      </c>
      <c r="E175" t="s">
        <v>251</v>
      </c>
      <c r="F175">
        <v>2004.41</v>
      </c>
      <c r="G175" t="s">
        <v>182</v>
      </c>
      <c r="H175" t="s">
        <v>183</v>
      </c>
    </row>
    <row r="176" spans="1:8" x14ac:dyDescent="0.25">
      <c r="A176">
        <v>249</v>
      </c>
      <c r="B176">
        <v>6781</v>
      </c>
      <c r="C176" t="s">
        <v>248</v>
      </c>
      <c r="D176" s="21">
        <v>45891</v>
      </c>
      <c r="E176" t="s">
        <v>249</v>
      </c>
      <c r="F176">
        <v>96243</v>
      </c>
      <c r="G176" t="s">
        <v>182</v>
      </c>
      <c r="H176" t="s">
        <v>183</v>
      </c>
    </row>
    <row r="177" spans="1:8" x14ac:dyDescent="0.25">
      <c r="A177">
        <v>250</v>
      </c>
      <c r="B177">
        <v>7320</v>
      </c>
      <c r="C177" t="s">
        <v>190</v>
      </c>
      <c r="D177" s="21">
        <v>45891</v>
      </c>
      <c r="E177" t="s">
        <v>250</v>
      </c>
      <c r="F177">
        <v>24188</v>
      </c>
      <c r="G177" t="s">
        <v>182</v>
      </c>
      <c r="H177" t="s">
        <v>183</v>
      </c>
    </row>
    <row r="178" spans="1:8" x14ac:dyDescent="0.25">
      <c r="A178">
        <v>254</v>
      </c>
      <c r="B178">
        <v>3400</v>
      </c>
      <c r="C178" t="s">
        <v>177</v>
      </c>
      <c r="D178" s="21">
        <v>45896</v>
      </c>
      <c r="E178" t="s">
        <v>178</v>
      </c>
      <c r="F178">
        <v>-242208</v>
      </c>
      <c r="G178" t="s">
        <v>179</v>
      </c>
      <c r="H178" t="s">
        <v>180</v>
      </c>
    </row>
    <row r="179" spans="1:8" x14ac:dyDescent="0.25">
      <c r="A179">
        <v>256</v>
      </c>
      <c r="B179">
        <v>7320</v>
      </c>
      <c r="C179" t="s">
        <v>190</v>
      </c>
      <c r="D179" s="21">
        <v>45900</v>
      </c>
      <c r="E179" t="s">
        <v>238</v>
      </c>
      <c r="F179">
        <v>13905</v>
      </c>
      <c r="G179" t="s">
        <v>182</v>
      </c>
      <c r="H179" t="s">
        <v>183</v>
      </c>
    </row>
    <row r="180" spans="1:8" x14ac:dyDescent="0.25">
      <c r="A180">
        <v>257</v>
      </c>
      <c r="B180">
        <v>7320</v>
      </c>
      <c r="C180" t="s">
        <v>190</v>
      </c>
      <c r="D180" s="21">
        <v>45899</v>
      </c>
      <c r="E180" t="s">
        <v>240</v>
      </c>
      <c r="F180">
        <v>12000</v>
      </c>
      <c r="G180" t="s">
        <v>182</v>
      </c>
      <c r="H180" t="s">
        <v>183</v>
      </c>
    </row>
    <row r="181" spans="1:8" x14ac:dyDescent="0.25">
      <c r="A181">
        <v>258</v>
      </c>
      <c r="B181">
        <v>7140</v>
      </c>
      <c r="C181" t="s">
        <v>90</v>
      </c>
      <c r="D181" s="21">
        <v>45894</v>
      </c>
      <c r="E181" t="s">
        <v>241</v>
      </c>
      <c r="F181">
        <v>1230</v>
      </c>
      <c r="G181" t="s">
        <v>182</v>
      </c>
      <c r="H181" t="s">
        <v>183</v>
      </c>
    </row>
    <row r="182" spans="1:8" x14ac:dyDescent="0.25">
      <c r="A182">
        <v>259</v>
      </c>
      <c r="B182">
        <v>6820</v>
      </c>
      <c r="C182" t="s">
        <v>228</v>
      </c>
      <c r="D182" s="21">
        <v>45897</v>
      </c>
      <c r="E182" t="s">
        <v>242</v>
      </c>
      <c r="F182">
        <v>4109</v>
      </c>
      <c r="G182" t="s">
        <v>182</v>
      </c>
      <c r="H182" t="s">
        <v>183</v>
      </c>
    </row>
    <row r="183" spans="1:8" x14ac:dyDescent="0.25">
      <c r="A183">
        <v>260</v>
      </c>
      <c r="B183">
        <v>7320</v>
      </c>
      <c r="C183" t="s">
        <v>190</v>
      </c>
      <c r="D183" s="21">
        <v>45896</v>
      </c>
      <c r="E183" t="s">
        <v>243</v>
      </c>
      <c r="F183">
        <v>7500</v>
      </c>
      <c r="G183" t="s">
        <v>182</v>
      </c>
      <c r="H183" t="s">
        <v>183</v>
      </c>
    </row>
    <row r="184" spans="1:8" x14ac:dyDescent="0.25">
      <c r="A184">
        <v>261</v>
      </c>
      <c r="B184">
        <v>7320</v>
      </c>
      <c r="C184" t="s">
        <v>190</v>
      </c>
      <c r="D184" s="21">
        <v>45895</v>
      </c>
      <c r="E184" t="s">
        <v>244</v>
      </c>
      <c r="F184">
        <v>2562.5</v>
      </c>
      <c r="G184" t="s">
        <v>182</v>
      </c>
      <c r="H184" t="s">
        <v>183</v>
      </c>
    </row>
    <row r="185" spans="1:8" x14ac:dyDescent="0.25">
      <c r="A185">
        <v>262</v>
      </c>
      <c r="B185">
        <v>7320</v>
      </c>
      <c r="C185" t="s">
        <v>190</v>
      </c>
      <c r="D185" s="21">
        <v>45895</v>
      </c>
      <c r="E185" t="s">
        <v>239</v>
      </c>
      <c r="F185">
        <v>5687.5</v>
      </c>
      <c r="G185" t="s">
        <v>182</v>
      </c>
      <c r="H185" t="s">
        <v>183</v>
      </c>
    </row>
    <row r="186" spans="1:8" x14ac:dyDescent="0.25">
      <c r="A186">
        <v>268</v>
      </c>
      <c r="B186">
        <v>6420</v>
      </c>
      <c r="C186" t="s">
        <v>106</v>
      </c>
      <c r="D186" s="21">
        <v>45902</v>
      </c>
      <c r="E186" t="s">
        <v>111</v>
      </c>
      <c r="F186">
        <v>1021.25</v>
      </c>
      <c r="G186" t="s">
        <v>16</v>
      </c>
      <c r="H186" t="s">
        <v>105</v>
      </c>
    </row>
    <row r="187" spans="1:8" x14ac:dyDescent="0.25">
      <c r="A187">
        <v>268</v>
      </c>
      <c r="B187">
        <v>7770</v>
      </c>
      <c r="C187" t="s">
        <v>103</v>
      </c>
      <c r="D187" s="21">
        <v>45902</v>
      </c>
      <c r="E187" t="s">
        <v>235</v>
      </c>
      <c r="F187">
        <v>67</v>
      </c>
      <c r="G187" t="s">
        <v>16</v>
      </c>
      <c r="H187" t="s">
        <v>105</v>
      </c>
    </row>
    <row r="188" spans="1:8" x14ac:dyDescent="0.25">
      <c r="A188">
        <v>270</v>
      </c>
      <c r="B188">
        <v>3900</v>
      </c>
      <c r="C188" t="s">
        <v>34</v>
      </c>
      <c r="D188" s="21">
        <v>45904</v>
      </c>
      <c r="E188" t="s">
        <v>230</v>
      </c>
      <c r="F188">
        <v>-10000</v>
      </c>
      <c r="G188" t="s">
        <v>231</v>
      </c>
      <c r="H188" t="s">
        <v>232</v>
      </c>
    </row>
    <row r="189" spans="1:8" x14ac:dyDescent="0.25">
      <c r="A189">
        <v>277</v>
      </c>
      <c r="B189">
        <v>6820</v>
      </c>
      <c r="C189" t="s">
        <v>228</v>
      </c>
      <c r="D189" s="21">
        <v>45904</v>
      </c>
      <c r="E189" t="s">
        <v>229</v>
      </c>
      <c r="F189">
        <v>5688</v>
      </c>
      <c r="G189" t="s">
        <v>182</v>
      </c>
      <c r="H189" t="s">
        <v>183</v>
      </c>
    </row>
    <row r="190" spans="1:8" x14ac:dyDescent="0.25">
      <c r="A190">
        <v>278</v>
      </c>
      <c r="B190">
        <v>7140</v>
      </c>
      <c r="C190" t="s">
        <v>90</v>
      </c>
      <c r="D190" s="21">
        <v>45910</v>
      </c>
      <c r="E190" t="s">
        <v>224</v>
      </c>
      <c r="F190">
        <v>1426.5</v>
      </c>
      <c r="G190" t="s">
        <v>182</v>
      </c>
      <c r="H190" t="s">
        <v>183</v>
      </c>
    </row>
    <row r="191" spans="1:8" x14ac:dyDescent="0.25">
      <c r="A191">
        <v>278</v>
      </c>
      <c r="B191">
        <v>6490</v>
      </c>
      <c r="C191" t="s">
        <v>225</v>
      </c>
      <c r="D191" s="21">
        <v>45910</v>
      </c>
      <c r="E191" t="s">
        <v>226</v>
      </c>
      <c r="F191">
        <v>687.5</v>
      </c>
      <c r="G191" t="s">
        <v>182</v>
      </c>
      <c r="H191" t="s">
        <v>183</v>
      </c>
    </row>
    <row r="192" spans="1:8" x14ac:dyDescent="0.25">
      <c r="A192">
        <v>279</v>
      </c>
      <c r="B192">
        <v>7320</v>
      </c>
      <c r="C192" t="s">
        <v>190</v>
      </c>
      <c r="D192" s="21">
        <v>45900</v>
      </c>
      <c r="E192" t="s">
        <v>233</v>
      </c>
      <c r="F192">
        <v>4807.6899999999996</v>
      </c>
      <c r="G192" t="s">
        <v>182</v>
      </c>
      <c r="H192" t="s">
        <v>183</v>
      </c>
    </row>
    <row r="193" spans="1:8" x14ac:dyDescent="0.25">
      <c r="A193">
        <v>280</v>
      </c>
      <c r="B193">
        <v>7320</v>
      </c>
      <c r="C193" t="s">
        <v>190</v>
      </c>
      <c r="D193" s="21">
        <v>45900</v>
      </c>
      <c r="E193" t="s">
        <v>234</v>
      </c>
      <c r="F193">
        <v>21318.2</v>
      </c>
      <c r="G193" t="s">
        <v>182</v>
      </c>
      <c r="H193" t="s">
        <v>183</v>
      </c>
    </row>
    <row r="194" spans="1:8" x14ac:dyDescent="0.25">
      <c r="A194">
        <v>281</v>
      </c>
      <c r="B194">
        <v>7140</v>
      </c>
      <c r="C194" t="s">
        <v>90</v>
      </c>
      <c r="D194" s="21">
        <v>45899</v>
      </c>
      <c r="E194" t="s">
        <v>236</v>
      </c>
      <c r="F194">
        <v>1485</v>
      </c>
      <c r="G194" t="s">
        <v>182</v>
      </c>
      <c r="H194" t="s">
        <v>183</v>
      </c>
    </row>
    <row r="195" spans="1:8" x14ac:dyDescent="0.25">
      <c r="A195">
        <v>282</v>
      </c>
      <c r="B195">
        <v>7320</v>
      </c>
      <c r="C195" t="s">
        <v>190</v>
      </c>
      <c r="D195" s="21">
        <v>45900</v>
      </c>
      <c r="E195" t="s">
        <v>237</v>
      </c>
      <c r="F195">
        <v>33343.75</v>
      </c>
      <c r="G195" t="s">
        <v>182</v>
      </c>
      <c r="H195" t="s">
        <v>183</v>
      </c>
    </row>
    <row r="196" spans="1:8" x14ac:dyDescent="0.25">
      <c r="A196">
        <v>283</v>
      </c>
      <c r="B196">
        <v>7320</v>
      </c>
      <c r="C196" t="s">
        <v>190</v>
      </c>
      <c r="D196" s="21">
        <v>45900</v>
      </c>
      <c r="E196" t="s">
        <v>239</v>
      </c>
      <c r="F196">
        <v>9550</v>
      </c>
      <c r="G196" t="s">
        <v>182</v>
      </c>
      <c r="H196" t="s">
        <v>183</v>
      </c>
    </row>
    <row r="197" spans="1:8" x14ac:dyDescent="0.25">
      <c r="A197">
        <v>285</v>
      </c>
      <c r="B197">
        <v>7140</v>
      </c>
      <c r="C197" t="s">
        <v>90</v>
      </c>
      <c r="D197" s="21">
        <v>45901</v>
      </c>
      <c r="E197" t="s">
        <v>213</v>
      </c>
      <c r="F197">
        <v>4530</v>
      </c>
      <c r="G197" t="s">
        <v>182</v>
      </c>
      <c r="H197" t="s">
        <v>183</v>
      </c>
    </row>
    <row r="198" spans="1:8" x14ac:dyDescent="0.25">
      <c r="A198">
        <v>285</v>
      </c>
      <c r="B198">
        <v>6800</v>
      </c>
      <c r="C198" t="s">
        <v>214</v>
      </c>
      <c r="D198" s="21">
        <v>45901</v>
      </c>
      <c r="E198" t="s">
        <v>215</v>
      </c>
      <c r="F198">
        <v>40</v>
      </c>
      <c r="G198" t="s">
        <v>182</v>
      </c>
      <c r="H198" t="s">
        <v>183</v>
      </c>
    </row>
    <row r="199" spans="1:8" x14ac:dyDescent="0.25">
      <c r="A199">
        <v>285</v>
      </c>
      <c r="B199">
        <v>7150</v>
      </c>
      <c r="C199" t="s">
        <v>201</v>
      </c>
      <c r="D199" s="21">
        <v>45901</v>
      </c>
      <c r="E199" t="s">
        <v>216</v>
      </c>
      <c r="F199">
        <v>3252</v>
      </c>
      <c r="G199" t="s">
        <v>182</v>
      </c>
      <c r="H199" t="s">
        <v>183</v>
      </c>
    </row>
    <row r="200" spans="1:8" x14ac:dyDescent="0.25">
      <c r="A200">
        <v>286</v>
      </c>
      <c r="B200">
        <v>7150</v>
      </c>
      <c r="C200" t="s">
        <v>201</v>
      </c>
      <c r="D200" s="21">
        <v>45825</v>
      </c>
      <c r="E200" t="s">
        <v>220</v>
      </c>
      <c r="F200">
        <v>4202</v>
      </c>
      <c r="G200" t="s">
        <v>182</v>
      </c>
      <c r="H200" t="s">
        <v>183</v>
      </c>
    </row>
    <row r="201" spans="1:8" x14ac:dyDescent="0.25">
      <c r="A201">
        <v>287</v>
      </c>
      <c r="B201">
        <v>7100</v>
      </c>
      <c r="C201" t="s">
        <v>112</v>
      </c>
      <c r="D201" s="21">
        <v>45882</v>
      </c>
      <c r="E201" t="s">
        <v>221</v>
      </c>
      <c r="F201">
        <v>896</v>
      </c>
      <c r="G201" t="s">
        <v>182</v>
      </c>
      <c r="H201" t="s">
        <v>183</v>
      </c>
    </row>
    <row r="202" spans="1:8" x14ac:dyDescent="0.25">
      <c r="A202">
        <v>293</v>
      </c>
      <c r="B202">
        <v>7320</v>
      </c>
      <c r="C202" t="s">
        <v>190</v>
      </c>
      <c r="D202" s="21">
        <v>45909</v>
      </c>
      <c r="E202" t="s">
        <v>209</v>
      </c>
      <c r="F202">
        <v>6056.8</v>
      </c>
      <c r="G202" t="s">
        <v>182</v>
      </c>
      <c r="H202" t="s">
        <v>183</v>
      </c>
    </row>
    <row r="203" spans="1:8" x14ac:dyDescent="0.25">
      <c r="A203">
        <v>294</v>
      </c>
      <c r="B203">
        <v>7140</v>
      </c>
      <c r="C203" t="s">
        <v>90</v>
      </c>
      <c r="D203" s="21">
        <v>45908</v>
      </c>
      <c r="E203" t="s">
        <v>222</v>
      </c>
      <c r="F203">
        <v>2305.19</v>
      </c>
      <c r="G203" t="s">
        <v>182</v>
      </c>
      <c r="H203" t="s">
        <v>183</v>
      </c>
    </row>
    <row r="204" spans="1:8" x14ac:dyDescent="0.25">
      <c r="A204">
        <v>295</v>
      </c>
      <c r="B204">
        <v>7430</v>
      </c>
      <c r="C204" t="s">
        <v>41</v>
      </c>
      <c r="D204" s="21">
        <v>45902</v>
      </c>
      <c r="E204" t="s">
        <v>223</v>
      </c>
      <c r="F204">
        <v>677</v>
      </c>
      <c r="G204" t="s">
        <v>39</v>
      </c>
      <c r="H204" t="s">
        <v>40</v>
      </c>
    </row>
    <row r="205" spans="1:8" x14ac:dyDescent="0.25">
      <c r="A205">
        <v>296</v>
      </c>
      <c r="B205">
        <v>7320</v>
      </c>
      <c r="C205" t="s">
        <v>190</v>
      </c>
      <c r="D205" s="21">
        <v>45909</v>
      </c>
      <c r="E205" t="s">
        <v>227</v>
      </c>
      <c r="F205">
        <v>11781.25</v>
      </c>
      <c r="G205" t="s">
        <v>182</v>
      </c>
      <c r="H205" t="s">
        <v>183</v>
      </c>
    </row>
    <row r="206" spans="1:8" x14ac:dyDescent="0.25">
      <c r="A206">
        <v>297</v>
      </c>
      <c r="B206">
        <v>6940</v>
      </c>
      <c r="C206" t="s">
        <v>196</v>
      </c>
      <c r="D206" s="21">
        <v>45889</v>
      </c>
      <c r="E206" t="s">
        <v>252</v>
      </c>
      <c r="F206">
        <v>276</v>
      </c>
      <c r="G206" t="s">
        <v>182</v>
      </c>
      <c r="H206" t="s">
        <v>183</v>
      </c>
    </row>
    <row r="207" spans="1:8" x14ac:dyDescent="0.25">
      <c r="A207">
        <v>303</v>
      </c>
      <c r="B207">
        <v>7320</v>
      </c>
      <c r="C207" t="s">
        <v>190</v>
      </c>
      <c r="D207" s="21">
        <v>45916</v>
      </c>
      <c r="E207" t="s">
        <v>191</v>
      </c>
      <c r="F207">
        <v>3750</v>
      </c>
      <c r="G207" t="s">
        <v>182</v>
      </c>
      <c r="H207" t="s">
        <v>183</v>
      </c>
    </row>
    <row r="208" spans="1:8" x14ac:dyDescent="0.25">
      <c r="A208">
        <v>304</v>
      </c>
      <c r="B208">
        <v>7320</v>
      </c>
      <c r="C208" t="s">
        <v>190</v>
      </c>
      <c r="D208" s="21">
        <v>45916</v>
      </c>
      <c r="E208" t="s">
        <v>192</v>
      </c>
      <c r="F208">
        <v>7692.31</v>
      </c>
      <c r="G208" t="s">
        <v>182</v>
      </c>
      <c r="H208" t="s">
        <v>183</v>
      </c>
    </row>
    <row r="209" spans="1:8" x14ac:dyDescent="0.25">
      <c r="A209">
        <v>305</v>
      </c>
      <c r="B209">
        <v>7140</v>
      </c>
      <c r="C209" t="s">
        <v>90</v>
      </c>
      <c r="D209" s="21">
        <v>45904</v>
      </c>
      <c r="E209" t="s">
        <v>193</v>
      </c>
      <c r="F209">
        <v>4991</v>
      </c>
      <c r="G209" t="s">
        <v>182</v>
      </c>
      <c r="H209" t="s">
        <v>183</v>
      </c>
    </row>
    <row r="210" spans="1:8" x14ac:dyDescent="0.25">
      <c r="A210">
        <v>306</v>
      </c>
      <c r="B210">
        <v>7140</v>
      </c>
      <c r="C210" t="s">
        <v>90</v>
      </c>
      <c r="D210" s="21">
        <v>45911</v>
      </c>
      <c r="E210" t="s">
        <v>194</v>
      </c>
      <c r="F210">
        <v>1980</v>
      </c>
      <c r="G210" t="s">
        <v>182</v>
      </c>
      <c r="H210" t="s">
        <v>183</v>
      </c>
    </row>
    <row r="211" spans="1:8" x14ac:dyDescent="0.25">
      <c r="A211">
        <v>307</v>
      </c>
      <c r="B211">
        <v>7320</v>
      </c>
      <c r="C211" t="s">
        <v>190</v>
      </c>
      <c r="D211" s="21">
        <v>45898</v>
      </c>
      <c r="E211" t="s">
        <v>195</v>
      </c>
      <c r="F211">
        <v>6931.79</v>
      </c>
      <c r="G211" t="s">
        <v>182</v>
      </c>
      <c r="H211" t="s">
        <v>183</v>
      </c>
    </row>
    <row r="212" spans="1:8" x14ac:dyDescent="0.25">
      <c r="A212">
        <v>308</v>
      </c>
      <c r="B212">
        <v>6940</v>
      </c>
      <c r="C212" t="s">
        <v>196</v>
      </c>
      <c r="D212" s="21">
        <v>45910</v>
      </c>
      <c r="E212" t="s">
        <v>197</v>
      </c>
      <c r="F212">
        <v>162</v>
      </c>
      <c r="G212" t="s">
        <v>182</v>
      </c>
      <c r="H212" t="s">
        <v>183</v>
      </c>
    </row>
    <row r="213" spans="1:8" x14ac:dyDescent="0.25">
      <c r="A213">
        <v>309</v>
      </c>
      <c r="B213">
        <v>7100</v>
      </c>
      <c r="C213" t="s">
        <v>112</v>
      </c>
      <c r="D213" s="21">
        <v>45916</v>
      </c>
      <c r="E213" t="s">
        <v>198</v>
      </c>
      <c r="F213">
        <v>2296</v>
      </c>
      <c r="G213" t="s">
        <v>199</v>
      </c>
      <c r="H213" t="s">
        <v>200</v>
      </c>
    </row>
    <row r="214" spans="1:8" x14ac:dyDescent="0.25">
      <c r="A214">
        <v>309</v>
      </c>
      <c r="B214">
        <v>7150</v>
      </c>
      <c r="C214" t="s">
        <v>201</v>
      </c>
      <c r="D214" s="21">
        <v>45916</v>
      </c>
      <c r="E214" t="s">
        <v>202</v>
      </c>
      <c r="F214">
        <v>1626</v>
      </c>
      <c r="G214" t="s">
        <v>199</v>
      </c>
      <c r="H214" t="s">
        <v>200</v>
      </c>
    </row>
    <row r="215" spans="1:8" x14ac:dyDescent="0.25">
      <c r="A215">
        <v>310</v>
      </c>
      <c r="B215">
        <v>7430</v>
      </c>
      <c r="C215" t="s">
        <v>41</v>
      </c>
      <c r="D215" s="21">
        <v>45911</v>
      </c>
      <c r="E215" t="s">
        <v>203</v>
      </c>
      <c r="F215">
        <v>675</v>
      </c>
      <c r="G215" t="s">
        <v>39</v>
      </c>
      <c r="H215" t="s">
        <v>40</v>
      </c>
    </row>
    <row r="216" spans="1:8" x14ac:dyDescent="0.25">
      <c r="A216">
        <v>311</v>
      </c>
      <c r="B216">
        <v>7140</v>
      </c>
      <c r="C216" t="s">
        <v>90</v>
      </c>
      <c r="D216" s="21">
        <v>45905</v>
      </c>
      <c r="E216" t="s">
        <v>204</v>
      </c>
      <c r="F216">
        <v>1557</v>
      </c>
      <c r="G216" t="s">
        <v>182</v>
      </c>
      <c r="H216" t="s">
        <v>183</v>
      </c>
    </row>
    <row r="217" spans="1:8" x14ac:dyDescent="0.25">
      <c r="A217">
        <v>312</v>
      </c>
      <c r="B217">
        <v>7140</v>
      </c>
      <c r="C217" t="s">
        <v>90</v>
      </c>
      <c r="D217" s="21">
        <v>45909</v>
      </c>
      <c r="E217" t="s">
        <v>205</v>
      </c>
      <c r="F217">
        <v>1466</v>
      </c>
      <c r="G217" t="s">
        <v>182</v>
      </c>
      <c r="H217" t="s">
        <v>183</v>
      </c>
    </row>
    <row r="218" spans="1:8" x14ac:dyDescent="0.25">
      <c r="A218">
        <v>313</v>
      </c>
      <c r="B218">
        <v>6860</v>
      </c>
      <c r="C218" t="s">
        <v>37</v>
      </c>
      <c r="D218" s="21">
        <v>45915</v>
      </c>
      <c r="E218" t="s">
        <v>206</v>
      </c>
      <c r="F218">
        <v>4023</v>
      </c>
      <c r="G218" t="s">
        <v>182</v>
      </c>
      <c r="H218" t="s">
        <v>183</v>
      </c>
    </row>
    <row r="219" spans="1:8" x14ac:dyDescent="0.25">
      <c r="A219">
        <v>314</v>
      </c>
      <c r="B219">
        <v>7320</v>
      </c>
      <c r="C219" t="s">
        <v>190</v>
      </c>
      <c r="D219" s="21">
        <v>45913</v>
      </c>
      <c r="E219" t="s">
        <v>207</v>
      </c>
      <c r="F219">
        <v>1000</v>
      </c>
      <c r="G219" t="s">
        <v>182</v>
      </c>
      <c r="H219" t="s">
        <v>183</v>
      </c>
    </row>
    <row r="220" spans="1:8" x14ac:dyDescent="0.25">
      <c r="A220">
        <v>315</v>
      </c>
      <c r="B220">
        <v>7140</v>
      </c>
      <c r="C220" t="s">
        <v>90</v>
      </c>
      <c r="D220" s="21">
        <v>45912</v>
      </c>
      <c r="E220" t="s">
        <v>208</v>
      </c>
      <c r="F220">
        <v>1718.92</v>
      </c>
      <c r="G220" t="s">
        <v>182</v>
      </c>
      <c r="H220" t="s">
        <v>183</v>
      </c>
    </row>
    <row r="221" spans="1:8" x14ac:dyDescent="0.25">
      <c r="A221">
        <v>316</v>
      </c>
      <c r="B221">
        <v>7100</v>
      </c>
      <c r="C221" t="s">
        <v>112</v>
      </c>
      <c r="D221" s="21">
        <v>45778</v>
      </c>
      <c r="E221" t="s">
        <v>210</v>
      </c>
      <c r="F221">
        <v>1623.5</v>
      </c>
      <c r="G221" t="s">
        <v>182</v>
      </c>
      <c r="H221" t="s">
        <v>183</v>
      </c>
    </row>
    <row r="222" spans="1:8" x14ac:dyDescent="0.25">
      <c r="A222">
        <v>316</v>
      </c>
      <c r="B222">
        <v>6300</v>
      </c>
      <c r="C222" t="s">
        <v>80</v>
      </c>
      <c r="D222" s="21">
        <v>45778</v>
      </c>
      <c r="E222" t="s">
        <v>211</v>
      </c>
      <c r="F222">
        <v>417</v>
      </c>
      <c r="G222" t="s">
        <v>182</v>
      </c>
      <c r="H222" t="s">
        <v>183</v>
      </c>
    </row>
    <row r="223" spans="1:8" x14ac:dyDescent="0.25">
      <c r="A223">
        <v>316</v>
      </c>
      <c r="B223">
        <v>7140</v>
      </c>
      <c r="C223" t="s">
        <v>90</v>
      </c>
      <c r="D223" s="21">
        <v>45778</v>
      </c>
      <c r="E223" t="s">
        <v>212</v>
      </c>
      <c r="F223">
        <v>2697</v>
      </c>
      <c r="G223" t="s">
        <v>182</v>
      </c>
      <c r="H223" t="s">
        <v>183</v>
      </c>
    </row>
    <row r="224" spans="1:8" x14ac:dyDescent="0.25">
      <c r="A224">
        <v>329</v>
      </c>
      <c r="B224">
        <v>6300</v>
      </c>
      <c r="C224" t="s">
        <v>80</v>
      </c>
      <c r="D224" s="21">
        <v>45931</v>
      </c>
      <c r="E224" t="s">
        <v>377</v>
      </c>
      <c r="F224">
        <v>14893</v>
      </c>
      <c r="G224" t="s">
        <v>15</v>
      </c>
      <c r="H224" t="s">
        <v>82</v>
      </c>
    </row>
    <row r="225" spans="1:8" x14ac:dyDescent="0.25">
      <c r="A225">
        <v>330</v>
      </c>
      <c r="B225">
        <v>7100</v>
      </c>
      <c r="C225" t="s">
        <v>112</v>
      </c>
      <c r="D225" s="21">
        <v>45895</v>
      </c>
      <c r="E225" t="s">
        <v>217</v>
      </c>
      <c r="F225">
        <v>1296</v>
      </c>
      <c r="G225" t="s">
        <v>182</v>
      </c>
      <c r="H225" t="s">
        <v>183</v>
      </c>
    </row>
    <row r="226" spans="1:8" x14ac:dyDescent="0.25">
      <c r="A226">
        <v>330</v>
      </c>
      <c r="B226">
        <v>7140</v>
      </c>
      <c r="C226" t="s">
        <v>90</v>
      </c>
      <c r="D226" s="21">
        <v>45895</v>
      </c>
      <c r="E226" t="s">
        <v>218</v>
      </c>
      <c r="F226">
        <v>1596</v>
      </c>
      <c r="G226" t="s">
        <v>182</v>
      </c>
      <c r="H226" t="s">
        <v>183</v>
      </c>
    </row>
    <row r="227" spans="1:8" x14ac:dyDescent="0.25">
      <c r="A227">
        <v>330</v>
      </c>
      <c r="B227">
        <v>7150</v>
      </c>
      <c r="C227" t="s">
        <v>201</v>
      </c>
      <c r="D227" s="21">
        <v>45895</v>
      </c>
      <c r="E227" t="s">
        <v>219</v>
      </c>
      <c r="F227">
        <v>678</v>
      </c>
      <c r="G227" t="s">
        <v>182</v>
      </c>
      <c r="H227" t="s">
        <v>183</v>
      </c>
    </row>
    <row r="228" spans="1:8" x14ac:dyDescent="0.25">
      <c r="A228">
        <v>334</v>
      </c>
      <c r="B228">
        <v>7100</v>
      </c>
      <c r="C228" t="s">
        <v>112</v>
      </c>
      <c r="D228" s="21">
        <v>45908</v>
      </c>
      <c r="E228" t="s">
        <v>181</v>
      </c>
      <c r="F228">
        <v>896</v>
      </c>
      <c r="G228" t="s">
        <v>182</v>
      </c>
      <c r="H228" t="s">
        <v>183</v>
      </c>
    </row>
    <row r="229" spans="1:8" x14ac:dyDescent="0.25">
      <c r="A229">
        <v>334</v>
      </c>
      <c r="B229">
        <v>7140</v>
      </c>
      <c r="C229" t="s">
        <v>90</v>
      </c>
      <c r="D229" s="21">
        <v>45908</v>
      </c>
      <c r="E229" t="s">
        <v>184</v>
      </c>
      <c r="F229">
        <v>1664.08</v>
      </c>
      <c r="G229" t="s">
        <v>182</v>
      </c>
      <c r="H229" t="s">
        <v>183</v>
      </c>
    </row>
    <row r="230" spans="1:8" x14ac:dyDescent="0.25">
      <c r="A230">
        <v>335</v>
      </c>
      <c r="B230">
        <v>6420</v>
      </c>
      <c r="C230" t="s">
        <v>106</v>
      </c>
      <c r="D230" s="21">
        <v>45930</v>
      </c>
      <c r="E230" t="s">
        <v>185</v>
      </c>
      <c r="F230">
        <v>3625</v>
      </c>
      <c r="G230" t="s">
        <v>186</v>
      </c>
      <c r="H230" t="s">
        <v>187</v>
      </c>
    </row>
    <row r="231" spans="1:8" x14ac:dyDescent="0.25">
      <c r="A231">
        <v>336</v>
      </c>
      <c r="B231">
        <v>7100</v>
      </c>
      <c r="C231" t="s">
        <v>112</v>
      </c>
      <c r="D231" s="21">
        <v>45894</v>
      </c>
      <c r="E231" t="s">
        <v>188</v>
      </c>
      <c r="F231">
        <v>1169</v>
      </c>
      <c r="G231" t="s">
        <v>182</v>
      </c>
      <c r="H231" t="s">
        <v>183</v>
      </c>
    </row>
    <row r="232" spans="1:8" x14ac:dyDescent="0.25">
      <c r="A232">
        <v>336</v>
      </c>
      <c r="B232">
        <v>7140</v>
      </c>
      <c r="C232" t="s">
        <v>90</v>
      </c>
      <c r="D232" s="21">
        <v>45894</v>
      </c>
      <c r="E232" t="s">
        <v>189</v>
      </c>
      <c r="F232">
        <v>3692</v>
      </c>
      <c r="G232" t="s">
        <v>182</v>
      </c>
      <c r="H232" t="s">
        <v>183</v>
      </c>
    </row>
    <row r="233" spans="1:8" x14ac:dyDescent="0.25">
      <c r="A233">
        <v>337</v>
      </c>
      <c r="B233">
        <v>3710</v>
      </c>
      <c r="C233" t="s">
        <v>94</v>
      </c>
      <c r="D233" s="21">
        <v>45915</v>
      </c>
      <c r="E233" t="s">
        <v>176</v>
      </c>
      <c r="F233">
        <v>-8478</v>
      </c>
      <c r="G233" t="s">
        <v>94</v>
      </c>
      <c r="H233" t="s">
        <v>96</v>
      </c>
    </row>
    <row r="234" spans="1:8" x14ac:dyDescent="0.25">
      <c r="A234">
        <v>337</v>
      </c>
      <c r="B234">
        <v>3400</v>
      </c>
      <c r="C234" t="s">
        <v>177</v>
      </c>
      <c r="D234" s="21">
        <v>45923</v>
      </c>
      <c r="E234" t="s">
        <v>178</v>
      </c>
      <c r="F234">
        <v>-242208</v>
      </c>
      <c r="G234" t="s">
        <v>179</v>
      </c>
      <c r="H234" t="s">
        <v>180</v>
      </c>
    </row>
    <row r="235" spans="1:8" x14ac:dyDescent="0.25">
      <c r="A235">
        <v>345</v>
      </c>
      <c r="B235">
        <v>6420</v>
      </c>
      <c r="C235" t="s">
        <v>106</v>
      </c>
      <c r="D235" s="21">
        <v>45931</v>
      </c>
      <c r="E235" t="s">
        <v>374</v>
      </c>
      <c r="F235">
        <v>3695</v>
      </c>
      <c r="G235" t="s">
        <v>186</v>
      </c>
      <c r="H235" t="s">
        <v>187</v>
      </c>
    </row>
    <row r="236" spans="1:8" x14ac:dyDescent="0.25">
      <c r="A236">
        <v>346</v>
      </c>
      <c r="B236">
        <v>6300</v>
      </c>
      <c r="C236" t="s">
        <v>80</v>
      </c>
      <c r="D236" s="21">
        <v>45930</v>
      </c>
      <c r="E236" t="s">
        <v>375</v>
      </c>
      <c r="F236">
        <v>4000</v>
      </c>
      <c r="G236" t="s">
        <v>182</v>
      </c>
      <c r="H236" t="s">
        <v>183</v>
      </c>
    </row>
    <row r="237" spans="1:8" x14ac:dyDescent="0.25">
      <c r="A237">
        <v>347</v>
      </c>
      <c r="B237">
        <v>7320</v>
      </c>
      <c r="C237" t="s">
        <v>190</v>
      </c>
      <c r="D237" s="21">
        <v>45931</v>
      </c>
      <c r="E237" t="s">
        <v>376</v>
      </c>
      <c r="F237">
        <v>39984.379999999997</v>
      </c>
      <c r="G237" t="s">
        <v>182</v>
      </c>
      <c r="H237" t="s">
        <v>183</v>
      </c>
    </row>
    <row r="238" spans="1:8" x14ac:dyDescent="0.25">
      <c r="A238">
        <v>351</v>
      </c>
      <c r="B238">
        <v>3150</v>
      </c>
      <c r="C238" t="s">
        <v>47</v>
      </c>
      <c r="D238" s="21">
        <v>45952</v>
      </c>
      <c r="E238" t="s">
        <v>372</v>
      </c>
      <c r="F238">
        <v>1700</v>
      </c>
      <c r="G238" t="s">
        <v>49</v>
      </c>
      <c r="H238" t="s">
        <v>50</v>
      </c>
    </row>
    <row r="239" spans="1:8" x14ac:dyDescent="0.25">
      <c r="A239">
        <v>352</v>
      </c>
      <c r="B239">
        <v>6420</v>
      </c>
      <c r="C239" t="s">
        <v>106</v>
      </c>
      <c r="D239" s="21">
        <v>45931</v>
      </c>
      <c r="E239" t="s">
        <v>371</v>
      </c>
      <c r="F239">
        <v>1058.75</v>
      </c>
      <c r="G239" t="s">
        <v>16</v>
      </c>
      <c r="H239" t="s">
        <v>105</v>
      </c>
    </row>
    <row r="240" spans="1:8" x14ac:dyDescent="0.25">
      <c r="A240">
        <v>352</v>
      </c>
      <c r="B240">
        <v>7770</v>
      </c>
      <c r="C240" t="s">
        <v>103</v>
      </c>
      <c r="D240" s="21">
        <v>45931</v>
      </c>
      <c r="E240" t="s">
        <v>235</v>
      </c>
      <c r="F240">
        <v>147.5</v>
      </c>
      <c r="G240" t="s">
        <v>16</v>
      </c>
      <c r="H240" t="s">
        <v>105</v>
      </c>
    </row>
    <row r="241" spans="1:8" x14ac:dyDescent="0.25">
      <c r="A241">
        <v>353</v>
      </c>
      <c r="B241">
        <v>6420</v>
      </c>
      <c r="C241" t="s">
        <v>106</v>
      </c>
      <c r="D241" s="21">
        <v>45964</v>
      </c>
      <c r="E241" t="s">
        <v>111</v>
      </c>
      <c r="F241">
        <v>1084.96</v>
      </c>
      <c r="G241" t="s">
        <v>16</v>
      </c>
      <c r="H241" t="s">
        <v>105</v>
      </c>
    </row>
    <row r="242" spans="1:8" x14ac:dyDescent="0.25">
      <c r="A242">
        <v>353</v>
      </c>
      <c r="B242">
        <v>7770</v>
      </c>
      <c r="C242" t="s">
        <v>103</v>
      </c>
      <c r="D242" s="21">
        <v>45964</v>
      </c>
      <c r="E242" t="s">
        <v>360</v>
      </c>
      <c r="F242">
        <v>76.5</v>
      </c>
      <c r="G242" t="s">
        <v>16</v>
      </c>
      <c r="H242" t="s">
        <v>105</v>
      </c>
    </row>
    <row r="243" spans="1:8" x14ac:dyDescent="0.25">
      <c r="A243">
        <v>354</v>
      </c>
      <c r="B243">
        <v>8155</v>
      </c>
      <c r="C243" t="s">
        <v>369</v>
      </c>
      <c r="D243" s="21">
        <v>45945</v>
      </c>
      <c r="E243" t="s">
        <v>370</v>
      </c>
      <c r="F243">
        <v>44.47</v>
      </c>
      <c r="G243" t="s">
        <v>39</v>
      </c>
      <c r="H243" t="s">
        <v>40</v>
      </c>
    </row>
    <row r="244" spans="1:8" x14ac:dyDescent="0.25">
      <c r="A244">
        <v>363</v>
      </c>
      <c r="B244">
        <v>3710</v>
      </c>
      <c r="C244" t="s">
        <v>94</v>
      </c>
      <c r="D244" s="21">
        <v>45931</v>
      </c>
      <c r="E244" t="s">
        <v>368</v>
      </c>
      <c r="F244">
        <v>-1684</v>
      </c>
      <c r="G244" t="s">
        <v>94</v>
      </c>
      <c r="H244" t="s">
        <v>96</v>
      </c>
    </row>
    <row r="245" spans="1:8" x14ac:dyDescent="0.25">
      <c r="A245">
        <v>363</v>
      </c>
      <c r="B245">
        <v>3710</v>
      </c>
      <c r="C245" t="s">
        <v>94</v>
      </c>
      <c r="D245" s="21">
        <v>45943</v>
      </c>
      <c r="E245" t="s">
        <v>176</v>
      </c>
      <c r="F245">
        <v>-8478</v>
      </c>
      <c r="G245" t="s">
        <v>94</v>
      </c>
      <c r="H245" t="s">
        <v>96</v>
      </c>
    </row>
    <row r="246" spans="1:8" x14ac:dyDescent="0.25">
      <c r="A246">
        <v>364</v>
      </c>
      <c r="B246">
        <v>6940</v>
      </c>
      <c r="C246" t="s">
        <v>196</v>
      </c>
      <c r="D246" s="21">
        <v>45968</v>
      </c>
      <c r="E246" t="s">
        <v>367</v>
      </c>
      <c r="F246">
        <v>58</v>
      </c>
      <c r="G246" t="s">
        <v>182</v>
      </c>
      <c r="H246" t="s">
        <v>183</v>
      </c>
    </row>
    <row r="247" spans="1:8" x14ac:dyDescent="0.25">
      <c r="A247">
        <v>365</v>
      </c>
      <c r="B247">
        <v>6860</v>
      </c>
      <c r="C247" t="s">
        <v>37</v>
      </c>
      <c r="D247" s="21">
        <v>45945</v>
      </c>
      <c r="E247" t="s">
        <v>373</v>
      </c>
      <c r="F247">
        <v>20000</v>
      </c>
      <c r="G247" t="s">
        <v>288</v>
      </c>
      <c r="H247" t="s">
        <v>289</v>
      </c>
    </row>
    <row r="248" spans="1:8" x14ac:dyDescent="0.25">
      <c r="A248">
        <v>366</v>
      </c>
      <c r="B248">
        <v>6795</v>
      </c>
      <c r="C248" t="s">
        <v>290</v>
      </c>
      <c r="D248" s="21">
        <v>45913</v>
      </c>
      <c r="E248" t="s">
        <v>366</v>
      </c>
      <c r="F248">
        <v>11100</v>
      </c>
      <c r="G248" t="s">
        <v>182</v>
      </c>
      <c r="H248" t="s">
        <v>183</v>
      </c>
    </row>
    <row r="249" spans="1:8" x14ac:dyDescent="0.25">
      <c r="A249">
        <v>372</v>
      </c>
      <c r="B249">
        <v>6781</v>
      </c>
      <c r="C249" t="s">
        <v>248</v>
      </c>
      <c r="D249" s="21">
        <v>45982</v>
      </c>
      <c r="E249" t="s">
        <v>363</v>
      </c>
      <c r="F249">
        <v>210013</v>
      </c>
      <c r="G249" t="s">
        <v>11</v>
      </c>
      <c r="H249" t="s">
        <v>293</v>
      </c>
    </row>
    <row r="250" spans="1:8" x14ac:dyDescent="0.25">
      <c r="A250">
        <v>373</v>
      </c>
      <c r="B250">
        <v>6420</v>
      </c>
      <c r="C250" t="s">
        <v>106</v>
      </c>
      <c r="D250" s="21">
        <v>45984</v>
      </c>
      <c r="E250" t="s">
        <v>364</v>
      </c>
      <c r="F250">
        <v>1020</v>
      </c>
      <c r="G250" t="s">
        <v>16</v>
      </c>
      <c r="H250" t="s">
        <v>105</v>
      </c>
    </row>
    <row r="251" spans="1:8" x14ac:dyDescent="0.25">
      <c r="A251">
        <v>374</v>
      </c>
      <c r="B251">
        <v>6700</v>
      </c>
      <c r="C251" t="s">
        <v>296</v>
      </c>
      <c r="D251" s="21">
        <v>45985</v>
      </c>
      <c r="E251" t="s">
        <v>365</v>
      </c>
      <c r="F251">
        <v>39727</v>
      </c>
      <c r="G251" t="s">
        <v>16</v>
      </c>
      <c r="H251" t="s">
        <v>105</v>
      </c>
    </row>
    <row r="252" spans="1:8" x14ac:dyDescent="0.25">
      <c r="A252">
        <v>375</v>
      </c>
      <c r="B252">
        <v>3710</v>
      </c>
      <c r="C252" t="s">
        <v>94</v>
      </c>
      <c r="D252" s="21">
        <v>45973</v>
      </c>
      <c r="E252" t="s">
        <v>361</v>
      </c>
      <c r="F252">
        <v>-850</v>
      </c>
      <c r="G252" t="s">
        <v>94</v>
      </c>
      <c r="H252" t="s">
        <v>96</v>
      </c>
    </row>
    <row r="253" spans="1:8" x14ac:dyDescent="0.25">
      <c r="A253">
        <v>375</v>
      </c>
      <c r="B253">
        <v>3710</v>
      </c>
      <c r="C253" t="s">
        <v>94</v>
      </c>
      <c r="D253" s="21">
        <v>45974</v>
      </c>
      <c r="E253" t="s">
        <v>176</v>
      </c>
      <c r="F253">
        <v>-8797</v>
      </c>
      <c r="G253" t="s">
        <v>94</v>
      </c>
      <c r="H253" t="s">
        <v>96</v>
      </c>
    </row>
    <row r="254" spans="1:8" x14ac:dyDescent="0.25">
      <c r="A254">
        <v>375</v>
      </c>
      <c r="B254">
        <v>3710</v>
      </c>
      <c r="C254" t="s">
        <v>94</v>
      </c>
      <c r="D254" s="21">
        <v>45987</v>
      </c>
      <c r="E254" t="s">
        <v>362</v>
      </c>
      <c r="F254">
        <v>-4500</v>
      </c>
      <c r="G254" t="s">
        <v>94</v>
      </c>
      <c r="H254" t="s">
        <v>96</v>
      </c>
    </row>
    <row r="255" spans="1:8" x14ac:dyDescent="0.25">
      <c r="A255">
        <v>379</v>
      </c>
      <c r="B255">
        <v>6420</v>
      </c>
      <c r="C255" t="s">
        <v>106</v>
      </c>
      <c r="D255" s="21">
        <v>45992</v>
      </c>
      <c r="E255" t="s">
        <v>111</v>
      </c>
      <c r="F255">
        <v>1013.75</v>
      </c>
      <c r="G255" t="s">
        <v>16</v>
      </c>
      <c r="H255" t="s">
        <v>105</v>
      </c>
    </row>
    <row r="256" spans="1:8" x14ac:dyDescent="0.25">
      <c r="A256">
        <v>379</v>
      </c>
      <c r="B256">
        <v>7770</v>
      </c>
      <c r="C256" t="s">
        <v>103</v>
      </c>
      <c r="D256" s="21">
        <v>45992</v>
      </c>
      <c r="E256" t="s">
        <v>360</v>
      </c>
      <c r="F256">
        <v>210.5</v>
      </c>
      <c r="G256" t="s">
        <v>16</v>
      </c>
      <c r="H256" t="s">
        <v>105</v>
      </c>
    </row>
    <row r="257" spans="1:8" x14ac:dyDescent="0.25">
      <c r="A257">
        <v>380</v>
      </c>
      <c r="B257">
        <v>3920</v>
      </c>
      <c r="C257" t="s">
        <v>357</v>
      </c>
      <c r="D257" s="21">
        <v>45995</v>
      </c>
      <c r="E257" t="s">
        <v>358</v>
      </c>
      <c r="F257">
        <v>-101325</v>
      </c>
      <c r="G257" t="s">
        <v>7</v>
      </c>
      <c r="H257" t="s">
        <v>359</v>
      </c>
    </row>
    <row r="258" spans="1:8" x14ac:dyDescent="0.25">
      <c r="A258">
        <v>381</v>
      </c>
      <c r="B258">
        <v>6420</v>
      </c>
      <c r="C258" t="s">
        <v>106</v>
      </c>
      <c r="D258" s="21">
        <v>46022</v>
      </c>
      <c r="E258" t="s">
        <v>352</v>
      </c>
      <c r="F258">
        <v>3300</v>
      </c>
      <c r="G258" t="s">
        <v>186</v>
      </c>
      <c r="H258" t="s">
        <v>187</v>
      </c>
    </row>
    <row r="259" spans="1:8" x14ac:dyDescent="0.25">
      <c r="A259">
        <v>382</v>
      </c>
      <c r="B259">
        <v>6860</v>
      </c>
      <c r="C259" t="s">
        <v>37</v>
      </c>
      <c r="D259" s="21">
        <v>46022</v>
      </c>
      <c r="E259" t="s">
        <v>351</v>
      </c>
      <c r="F259">
        <v>7500</v>
      </c>
      <c r="G259" t="s">
        <v>199</v>
      </c>
      <c r="H259" t="s">
        <v>200</v>
      </c>
    </row>
    <row r="260" spans="1:8" x14ac:dyDescent="0.25">
      <c r="A260">
        <v>383</v>
      </c>
      <c r="B260">
        <v>6750</v>
      </c>
      <c r="C260" t="s">
        <v>353</v>
      </c>
      <c r="D260" s="21">
        <v>46008</v>
      </c>
      <c r="E260" t="s">
        <v>354</v>
      </c>
      <c r="F260">
        <v>2575</v>
      </c>
      <c r="G260" t="s">
        <v>186</v>
      </c>
      <c r="H260" t="s">
        <v>187</v>
      </c>
    </row>
    <row r="261" spans="1:8" x14ac:dyDescent="0.25">
      <c r="A261">
        <v>384</v>
      </c>
      <c r="B261">
        <v>7100</v>
      </c>
      <c r="C261" t="s">
        <v>112</v>
      </c>
      <c r="D261" s="21">
        <v>45877</v>
      </c>
      <c r="E261" t="s">
        <v>355</v>
      </c>
      <c r="F261">
        <v>2149</v>
      </c>
      <c r="G261" t="s">
        <v>182</v>
      </c>
      <c r="H261" t="s">
        <v>183</v>
      </c>
    </row>
    <row r="262" spans="1:8" x14ac:dyDescent="0.25">
      <c r="A262">
        <v>384</v>
      </c>
      <c r="B262">
        <v>7140</v>
      </c>
      <c r="C262" t="s">
        <v>90</v>
      </c>
      <c r="D262" s="21">
        <v>45877</v>
      </c>
      <c r="E262" t="s">
        <v>356</v>
      </c>
      <c r="F262">
        <v>324</v>
      </c>
      <c r="G262" t="s">
        <v>182</v>
      </c>
      <c r="H262" t="s">
        <v>183</v>
      </c>
    </row>
    <row r="263" spans="1:8" x14ac:dyDescent="0.25">
      <c r="A263">
        <v>385</v>
      </c>
      <c r="B263">
        <v>3710</v>
      </c>
      <c r="C263" t="s">
        <v>94</v>
      </c>
      <c r="D263" s="21">
        <v>46003</v>
      </c>
      <c r="E263" t="s">
        <v>350</v>
      </c>
      <c r="F263">
        <v>-1124</v>
      </c>
      <c r="G263" t="s">
        <v>94</v>
      </c>
      <c r="H263" t="s">
        <v>96</v>
      </c>
    </row>
    <row r="264" spans="1:8" x14ac:dyDescent="0.25">
      <c r="A264">
        <v>385</v>
      </c>
      <c r="B264">
        <v>3710</v>
      </c>
      <c r="C264" t="s">
        <v>94</v>
      </c>
      <c r="D264" s="21">
        <v>46006</v>
      </c>
      <c r="E264" t="s">
        <v>176</v>
      </c>
      <c r="F264">
        <v>-8478</v>
      </c>
      <c r="G264" t="s">
        <v>94</v>
      </c>
      <c r="H264" t="s">
        <v>96</v>
      </c>
    </row>
    <row r="265" spans="1:8" x14ac:dyDescent="0.25">
      <c r="A265">
        <v>386</v>
      </c>
      <c r="B265">
        <v>3943</v>
      </c>
      <c r="C265" t="s">
        <v>254</v>
      </c>
      <c r="D265" s="21">
        <v>46002</v>
      </c>
      <c r="E265" t="s">
        <v>348</v>
      </c>
      <c r="F265">
        <v>-1900</v>
      </c>
      <c r="G265" t="s">
        <v>9</v>
      </c>
      <c r="H265" t="s">
        <v>36</v>
      </c>
    </row>
    <row r="266" spans="1:8" x14ac:dyDescent="0.25">
      <c r="A266">
        <v>386</v>
      </c>
      <c r="B266">
        <v>3943</v>
      </c>
      <c r="C266" t="s">
        <v>254</v>
      </c>
      <c r="D266" s="21">
        <v>46002</v>
      </c>
      <c r="E266" t="s">
        <v>349</v>
      </c>
      <c r="F266">
        <v>-100</v>
      </c>
      <c r="G266" t="s">
        <v>9</v>
      </c>
      <c r="H266" t="s">
        <v>36</v>
      </c>
    </row>
    <row r="267" spans="1:8" x14ac:dyDescent="0.25">
      <c r="A267">
        <v>387</v>
      </c>
      <c r="B267">
        <v>8050</v>
      </c>
      <c r="C267" t="s">
        <v>346</v>
      </c>
      <c r="D267" s="21">
        <v>46022</v>
      </c>
      <c r="E267" t="s">
        <v>347</v>
      </c>
      <c r="F267">
        <v>-7.09</v>
      </c>
      <c r="G267" t="s">
        <v>9</v>
      </c>
      <c r="H267" t="s">
        <v>36</v>
      </c>
    </row>
    <row r="268" spans="1:8" x14ac:dyDescent="0.25">
      <c r="A268">
        <v>388</v>
      </c>
      <c r="B268">
        <v>3710</v>
      </c>
      <c r="C268" t="s">
        <v>94</v>
      </c>
      <c r="D268" s="21">
        <v>46022</v>
      </c>
      <c r="E268" t="s">
        <v>344</v>
      </c>
      <c r="F268">
        <v>-1000</v>
      </c>
      <c r="G268" t="s">
        <v>94</v>
      </c>
      <c r="H268" t="s">
        <v>96</v>
      </c>
    </row>
    <row r="269" spans="1:8" x14ac:dyDescent="0.25">
      <c r="A269">
        <v>388</v>
      </c>
      <c r="B269">
        <v>7770</v>
      </c>
      <c r="C269" t="s">
        <v>103</v>
      </c>
      <c r="D269" s="21">
        <v>46022</v>
      </c>
      <c r="E269" t="s">
        <v>345</v>
      </c>
      <c r="F269">
        <v>17.5</v>
      </c>
      <c r="G269" t="s">
        <v>16</v>
      </c>
      <c r="H269" t="s">
        <v>105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8CA00-4768-4D61-B054-721268543B76}">
  <sheetPr>
    <tabColor rgb="FFFFC000"/>
  </sheetPr>
  <dimension ref="A1:G46"/>
  <sheetViews>
    <sheetView workbookViewId="0">
      <selection activeCell="C18" sqref="C18"/>
    </sheetView>
  </sheetViews>
  <sheetFormatPr baseColWidth="10" defaultRowHeight="15" x14ac:dyDescent="0.25"/>
  <cols>
    <col min="2" max="2" width="29.28515625" bestFit="1" customWidth="1"/>
  </cols>
  <sheetData>
    <row r="1" spans="1:7" ht="22.5" x14ac:dyDescent="0.35">
      <c r="A1" s="36" t="s">
        <v>378</v>
      </c>
      <c r="C1" s="41"/>
      <c r="D1" s="41"/>
      <c r="E1" s="41"/>
    </row>
    <row r="2" spans="1:7" ht="19.5" x14ac:dyDescent="0.3">
      <c r="A2" s="37" t="s">
        <v>165</v>
      </c>
      <c r="C2" s="41"/>
      <c r="D2" s="41"/>
      <c r="E2" s="41"/>
    </row>
    <row r="3" spans="1:7" x14ac:dyDescent="0.25">
      <c r="A3" s="38" t="s">
        <v>379</v>
      </c>
      <c r="C3" s="41"/>
      <c r="D3" s="41"/>
      <c r="E3" s="41"/>
    </row>
    <row r="4" spans="1:7" x14ac:dyDescent="0.25">
      <c r="C4" s="41"/>
      <c r="D4" s="41"/>
      <c r="E4" s="41"/>
    </row>
    <row r="5" spans="1:7" x14ac:dyDescent="0.25">
      <c r="A5" t="s">
        <v>380</v>
      </c>
      <c r="B5" t="s">
        <v>381</v>
      </c>
      <c r="C5" s="41" t="s">
        <v>382</v>
      </c>
      <c r="D5" s="41" t="s">
        <v>383</v>
      </c>
      <c r="E5" s="41" t="s">
        <v>384</v>
      </c>
    </row>
    <row r="6" spans="1:7" x14ac:dyDescent="0.25">
      <c r="C6" s="41"/>
      <c r="D6" s="41"/>
      <c r="E6" s="41"/>
    </row>
    <row r="7" spans="1:7" x14ac:dyDescent="0.25">
      <c r="A7" s="38" t="s">
        <v>385</v>
      </c>
      <c r="B7" s="38"/>
      <c r="C7" s="38"/>
      <c r="D7" s="38"/>
      <c r="E7" s="38"/>
      <c r="F7" s="38"/>
      <c r="G7" s="38"/>
    </row>
    <row r="8" spans="1:7" x14ac:dyDescent="0.25">
      <c r="C8" s="41"/>
      <c r="D8" s="41"/>
      <c r="E8" s="41"/>
    </row>
    <row r="9" spans="1:7" x14ac:dyDescent="0.25">
      <c r="A9" s="38" t="s">
        <v>386</v>
      </c>
      <c r="B9" s="38"/>
      <c r="C9" s="38"/>
      <c r="D9" s="38"/>
      <c r="E9" s="38"/>
      <c r="F9" s="38"/>
      <c r="G9" s="38"/>
    </row>
    <row r="10" spans="1:7" x14ac:dyDescent="0.25">
      <c r="A10">
        <v>1320</v>
      </c>
      <c r="B10" t="s">
        <v>416</v>
      </c>
      <c r="C10" s="41">
        <v>25000</v>
      </c>
      <c r="D10" s="41">
        <v>-10000</v>
      </c>
      <c r="E10" s="41">
        <v>15000</v>
      </c>
    </row>
    <row r="11" spans="1:7" x14ac:dyDescent="0.25">
      <c r="A11" s="38" t="s">
        <v>387</v>
      </c>
      <c r="B11" s="38"/>
      <c r="C11" s="42">
        <v>25000</v>
      </c>
      <c r="D11" s="42">
        <v>-10000</v>
      </c>
      <c r="E11" s="42">
        <v>15000</v>
      </c>
      <c r="F11" s="38"/>
      <c r="G11" s="38"/>
    </row>
    <row r="12" spans="1:7" x14ac:dyDescent="0.25">
      <c r="C12" s="41"/>
      <c r="D12" s="41"/>
      <c r="E12" s="41"/>
    </row>
    <row r="13" spans="1:7" x14ac:dyDescent="0.25">
      <c r="A13" s="38" t="s">
        <v>388</v>
      </c>
      <c r="B13" s="38"/>
      <c r="C13" s="38"/>
      <c r="D13" s="38"/>
      <c r="E13" s="38"/>
      <c r="F13" s="38"/>
      <c r="G13" s="38"/>
    </row>
    <row r="14" spans="1:7" x14ac:dyDescent="0.25">
      <c r="A14">
        <v>1500</v>
      </c>
      <c r="B14" t="s">
        <v>388</v>
      </c>
      <c r="C14" s="41">
        <v>34025</v>
      </c>
      <c r="D14" s="41">
        <v>-13025</v>
      </c>
      <c r="E14" s="41">
        <v>21000</v>
      </c>
    </row>
    <row r="15" spans="1:7" x14ac:dyDescent="0.25">
      <c r="A15" s="38" t="s">
        <v>389</v>
      </c>
      <c r="B15" s="38"/>
      <c r="C15" s="42">
        <v>34025</v>
      </c>
      <c r="D15" s="42">
        <v>-13025</v>
      </c>
      <c r="E15" s="42">
        <v>21000</v>
      </c>
      <c r="F15" s="38"/>
      <c r="G15" s="38"/>
    </row>
    <row r="16" spans="1:7" x14ac:dyDescent="0.25">
      <c r="C16" s="41"/>
      <c r="D16" s="41"/>
      <c r="E16" s="41"/>
    </row>
    <row r="17" spans="1:7" x14ac:dyDescent="0.25">
      <c r="A17" s="38" t="s">
        <v>390</v>
      </c>
      <c r="B17" s="38"/>
      <c r="C17" s="38"/>
      <c r="D17" s="38"/>
      <c r="E17" s="38"/>
      <c r="F17" s="38"/>
      <c r="G17" s="38"/>
    </row>
    <row r="18" spans="1:7" x14ac:dyDescent="0.25">
      <c r="A18">
        <v>1575</v>
      </c>
      <c r="B18" t="s">
        <v>391</v>
      </c>
      <c r="C18" s="41">
        <v>0</v>
      </c>
      <c r="D18" s="41">
        <v>3100</v>
      </c>
      <c r="E18" s="41">
        <v>3100</v>
      </c>
      <c r="G18" t="s">
        <v>412</v>
      </c>
    </row>
    <row r="19" spans="1:7" x14ac:dyDescent="0.25">
      <c r="A19">
        <v>1578</v>
      </c>
      <c r="B19" t="s">
        <v>392</v>
      </c>
      <c r="C19" s="41">
        <v>0</v>
      </c>
      <c r="D19" s="41">
        <v>982.5</v>
      </c>
      <c r="E19" s="41">
        <v>982.5</v>
      </c>
    </row>
    <row r="20" spans="1:7" x14ac:dyDescent="0.25">
      <c r="A20" s="38" t="s">
        <v>393</v>
      </c>
      <c r="B20" s="38"/>
      <c r="C20" s="42">
        <v>0</v>
      </c>
      <c r="D20" s="42">
        <v>4082.5</v>
      </c>
      <c r="E20" s="42">
        <v>4082.5</v>
      </c>
      <c r="F20" s="38"/>
      <c r="G20" s="38"/>
    </row>
    <row r="21" spans="1:7" x14ac:dyDescent="0.25">
      <c r="C21" s="41"/>
      <c r="D21" s="41"/>
      <c r="E21" s="41"/>
    </row>
    <row r="22" spans="1:7" x14ac:dyDescent="0.25">
      <c r="A22" s="38" t="s">
        <v>394</v>
      </c>
      <c r="B22" s="38"/>
      <c r="C22" s="38"/>
      <c r="D22" s="38"/>
      <c r="E22" s="38"/>
      <c r="F22" s="38"/>
      <c r="G22" s="38"/>
    </row>
    <row r="23" spans="1:7" x14ac:dyDescent="0.25">
      <c r="A23">
        <v>1920</v>
      </c>
      <c r="B23" t="s">
        <v>395</v>
      </c>
      <c r="C23" s="41">
        <v>626033.69999999995</v>
      </c>
      <c r="D23" s="41">
        <v>-110431.81</v>
      </c>
      <c r="E23" s="41">
        <v>515601.89</v>
      </c>
    </row>
    <row r="24" spans="1:7" x14ac:dyDescent="0.25">
      <c r="A24">
        <v>1930</v>
      </c>
      <c r="B24" t="s">
        <v>396</v>
      </c>
      <c r="C24" s="41">
        <v>210.29</v>
      </c>
      <c r="D24" s="41">
        <v>7.09</v>
      </c>
      <c r="E24" s="41">
        <v>217.38</v>
      </c>
    </row>
    <row r="25" spans="1:7" x14ac:dyDescent="0.25">
      <c r="A25">
        <v>1960</v>
      </c>
      <c r="B25" t="s">
        <v>397</v>
      </c>
      <c r="C25" s="41">
        <v>2717.33</v>
      </c>
      <c r="D25" s="41">
        <v>0</v>
      </c>
      <c r="E25" s="41">
        <v>2717.33</v>
      </c>
    </row>
    <row r="26" spans="1:7" x14ac:dyDescent="0.25">
      <c r="A26" s="38" t="s">
        <v>398</v>
      </c>
      <c r="B26" s="38"/>
      <c r="C26" s="42">
        <v>628961.31999999995</v>
      </c>
      <c r="D26" s="42">
        <v>-110424.72</v>
      </c>
      <c r="E26" s="42">
        <v>518536.6</v>
      </c>
      <c r="F26" s="38"/>
      <c r="G26" s="38"/>
    </row>
    <row r="27" spans="1:7" x14ac:dyDescent="0.25">
      <c r="A27" s="38" t="s">
        <v>399</v>
      </c>
      <c r="B27" s="38"/>
      <c r="C27" s="42">
        <v>687986.32</v>
      </c>
      <c r="D27" s="42">
        <v>-129367.22</v>
      </c>
      <c r="E27" s="42">
        <v>558619.1</v>
      </c>
      <c r="F27" s="38"/>
      <c r="G27" s="38"/>
    </row>
    <row r="28" spans="1:7" x14ac:dyDescent="0.25">
      <c r="C28" s="41"/>
      <c r="D28" s="41"/>
      <c r="E28" s="41"/>
    </row>
    <row r="29" spans="1:7" x14ac:dyDescent="0.25">
      <c r="A29" s="38" t="s">
        <v>400</v>
      </c>
      <c r="B29" s="38"/>
      <c r="C29" s="38"/>
      <c r="D29" s="38"/>
      <c r="E29" s="38"/>
      <c r="F29" s="38"/>
      <c r="G29" s="38"/>
    </row>
    <row r="30" spans="1:7" x14ac:dyDescent="0.25">
      <c r="C30" s="41"/>
      <c r="D30" s="41"/>
      <c r="E30" s="41"/>
    </row>
    <row r="31" spans="1:7" x14ac:dyDescent="0.25">
      <c r="A31" s="38" t="s">
        <v>401</v>
      </c>
      <c r="B31" s="38"/>
      <c r="C31" s="38"/>
      <c r="D31" s="38"/>
      <c r="E31" s="38"/>
      <c r="F31" s="38"/>
      <c r="G31" s="38"/>
    </row>
    <row r="32" spans="1:7" x14ac:dyDescent="0.25">
      <c r="A32">
        <v>2050</v>
      </c>
      <c r="B32" t="s">
        <v>402</v>
      </c>
      <c r="C32" s="41">
        <v>-625823.31999999995</v>
      </c>
      <c r="D32" s="41">
        <v>86567</v>
      </c>
      <c r="E32" s="41">
        <f>+C32+D32</f>
        <v>-539256.31999999995</v>
      </c>
    </row>
    <row r="33" spans="1:7" x14ac:dyDescent="0.25">
      <c r="A33" s="38" t="s">
        <v>403</v>
      </c>
      <c r="B33" s="38"/>
      <c r="C33" s="42">
        <v>-625823.31999999995</v>
      </c>
      <c r="D33" s="42">
        <v>86567.22</v>
      </c>
      <c r="E33" s="42">
        <v>-539256.1</v>
      </c>
      <c r="F33" s="38"/>
      <c r="G33" s="38"/>
    </row>
    <row r="34" spans="1:7" x14ac:dyDescent="0.25">
      <c r="C34" s="41"/>
      <c r="D34" s="41"/>
      <c r="E34" s="41"/>
    </row>
    <row r="35" spans="1:7" x14ac:dyDescent="0.25">
      <c r="A35" s="38" t="s">
        <v>404</v>
      </c>
      <c r="B35" s="38"/>
      <c r="C35" s="38"/>
      <c r="D35" s="38"/>
      <c r="E35" s="38"/>
      <c r="F35" s="38"/>
      <c r="G35" s="38"/>
    </row>
    <row r="36" spans="1:7" x14ac:dyDescent="0.25">
      <c r="A36">
        <v>2400</v>
      </c>
      <c r="B36" t="s">
        <v>405</v>
      </c>
      <c r="C36" s="41">
        <v>-59433</v>
      </c>
      <c r="D36" s="41">
        <v>46058</v>
      </c>
      <c r="E36" s="41">
        <v>-13375</v>
      </c>
      <c r="G36" t="s">
        <v>414</v>
      </c>
    </row>
    <row r="37" spans="1:7" x14ac:dyDescent="0.25">
      <c r="A37">
        <v>2910</v>
      </c>
      <c r="B37" t="s">
        <v>406</v>
      </c>
      <c r="C37" s="41">
        <v>0</v>
      </c>
      <c r="D37" s="41">
        <v>-2673</v>
      </c>
      <c r="E37" s="41">
        <v>-2673</v>
      </c>
      <c r="G37" t="s">
        <v>414</v>
      </c>
    </row>
    <row r="38" spans="1:7" x14ac:dyDescent="0.25">
      <c r="A38">
        <v>2989</v>
      </c>
      <c r="B38" t="s">
        <v>407</v>
      </c>
      <c r="C38" s="41">
        <v>-2730</v>
      </c>
      <c r="D38" s="41">
        <v>0</v>
      </c>
      <c r="E38" s="41">
        <v>-2730</v>
      </c>
    </row>
    <row r="39" spans="1:7" x14ac:dyDescent="0.25">
      <c r="A39">
        <v>2999</v>
      </c>
      <c r="B39" t="s">
        <v>408</v>
      </c>
      <c r="C39" s="41">
        <v>0</v>
      </c>
      <c r="D39" s="41">
        <v>-585</v>
      </c>
      <c r="E39" s="41">
        <v>-585</v>
      </c>
      <c r="G39" t="s">
        <v>413</v>
      </c>
    </row>
    <row r="40" spans="1:7" x14ac:dyDescent="0.25">
      <c r="A40" s="38" t="s">
        <v>409</v>
      </c>
      <c r="B40" s="38"/>
      <c r="C40" s="42">
        <v>-62163</v>
      </c>
      <c r="D40" s="42">
        <v>42800</v>
      </c>
      <c r="E40" s="42">
        <v>-19363</v>
      </c>
      <c r="F40" s="38"/>
      <c r="G40" s="38"/>
    </row>
    <row r="41" spans="1:7" x14ac:dyDescent="0.25">
      <c r="A41" s="38" t="s">
        <v>410</v>
      </c>
      <c r="B41" s="38"/>
      <c r="C41" s="42">
        <v>-687986.32</v>
      </c>
      <c r="D41" s="42">
        <v>129367.22</v>
      </c>
      <c r="E41" s="42">
        <v>-558619.1</v>
      </c>
      <c r="F41" s="38"/>
      <c r="G41" s="38"/>
    </row>
    <row r="42" spans="1:7" x14ac:dyDescent="0.25">
      <c r="C42" s="41"/>
      <c r="D42" s="41"/>
      <c r="E42" s="41"/>
    </row>
    <row r="43" spans="1:7" x14ac:dyDescent="0.25">
      <c r="A43" s="38" t="s">
        <v>411</v>
      </c>
      <c r="B43" s="38"/>
      <c r="C43" s="42">
        <v>0</v>
      </c>
      <c r="D43" s="42">
        <v>0</v>
      </c>
      <c r="E43" s="42">
        <v>0</v>
      </c>
      <c r="F43" s="38"/>
      <c r="G43" s="38"/>
    </row>
    <row r="44" spans="1:7" x14ac:dyDescent="0.25">
      <c r="C44" s="41"/>
      <c r="D44" s="41"/>
      <c r="E44" s="41"/>
    </row>
    <row r="45" spans="1:7" x14ac:dyDescent="0.25">
      <c r="C45" s="41"/>
      <c r="D45" s="41"/>
      <c r="E45" s="41"/>
    </row>
    <row r="46" spans="1:7" x14ac:dyDescent="0.25">
      <c r="C46" s="41"/>
      <c r="D46" s="41"/>
      <c r="E46" s="4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2AA1-A8CF-4E87-A67B-81905685A40E}">
  <sheetPr>
    <tabColor rgb="FFFFC000"/>
  </sheetPr>
  <dimension ref="A1:H52"/>
  <sheetViews>
    <sheetView workbookViewId="0">
      <selection activeCell="E50" sqref="E50"/>
    </sheetView>
  </sheetViews>
  <sheetFormatPr baseColWidth="10" defaultRowHeight="15" x14ac:dyDescent="0.25"/>
  <cols>
    <col min="2" max="2" width="10.140625" bestFit="1" customWidth="1"/>
    <col min="3" max="3" width="34" bestFit="1" customWidth="1"/>
    <col min="5" max="5" width="21" customWidth="1"/>
  </cols>
  <sheetData>
    <row r="1" spans="1:8" ht="22.5" x14ac:dyDescent="0.35">
      <c r="A1" s="36" t="s">
        <v>322</v>
      </c>
      <c r="B1" s="29"/>
      <c r="E1" s="29"/>
      <c r="F1" s="35"/>
      <c r="G1" s="35"/>
    </row>
    <row r="2" spans="1:8" ht="19.5" x14ac:dyDescent="0.3">
      <c r="A2" s="37" t="s">
        <v>165</v>
      </c>
      <c r="B2" s="29"/>
      <c r="E2" s="29"/>
      <c r="F2" s="35"/>
      <c r="G2" s="35"/>
    </row>
    <row r="3" spans="1:8" x14ac:dyDescent="0.25">
      <c r="A3" s="38" t="s">
        <v>415</v>
      </c>
      <c r="B3" s="29"/>
      <c r="E3" s="29"/>
      <c r="F3" s="35"/>
      <c r="G3" s="35"/>
    </row>
    <row r="4" spans="1:8" x14ac:dyDescent="0.25">
      <c r="B4" s="29"/>
      <c r="E4" s="29"/>
      <c r="F4" s="35"/>
      <c r="G4" s="35"/>
    </row>
    <row r="5" spans="1:8" x14ac:dyDescent="0.25">
      <c r="A5" t="s">
        <v>166</v>
      </c>
      <c r="B5" s="29" t="s">
        <v>167</v>
      </c>
      <c r="C5" t="s">
        <v>170</v>
      </c>
      <c r="D5" t="s">
        <v>169</v>
      </c>
      <c r="E5" s="29" t="s">
        <v>168</v>
      </c>
      <c r="F5" s="35" t="s">
        <v>31</v>
      </c>
      <c r="G5" s="35" t="s">
        <v>323</v>
      </c>
    </row>
    <row r="6" spans="1:8" x14ac:dyDescent="0.25">
      <c r="B6" s="29"/>
      <c r="E6" s="29"/>
      <c r="F6" s="35"/>
      <c r="G6" s="35"/>
    </row>
    <row r="7" spans="1:8" x14ac:dyDescent="0.25">
      <c r="A7" s="38" t="s">
        <v>324</v>
      </c>
      <c r="B7" s="38"/>
      <c r="C7" s="38"/>
      <c r="D7" s="38"/>
      <c r="E7" s="38"/>
      <c r="F7" s="38"/>
      <c r="G7" s="38"/>
      <c r="H7" s="38"/>
    </row>
    <row r="8" spans="1:8" x14ac:dyDescent="0.25">
      <c r="A8" t="s">
        <v>325</v>
      </c>
      <c r="B8" s="29" t="s">
        <v>326</v>
      </c>
      <c r="C8" t="s">
        <v>327</v>
      </c>
      <c r="D8" t="s">
        <v>328</v>
      </c>
      <c r="E8" s="29"/>
      <c r="F8" s="35">
        <v>5000</v>
      </c>
      <c r="G8" s="35">
        <v>5000</v>
      </c>
    </row>
    <row r="9" spans="1:8" x14ac:dyDescent="0.25">
      <c r="A9" t="s">
        <v>276</v>
      </c>
      <c r="B9" s="29" t="s">
        <v>329</v>
      </c>
      <c r="C9" t="s">
        <v>277</v>
      </c>
      <c r="D9" t="s">
        <v>330</v>
      </c>
      <c r="E9" s="29" t="s">
        <v>331</v>
      </c>
      <c r="F9" s="35">
        <v>5000</v>
      </c>
      <c r="G9" s="35">
        <v>5000</v>
      </c>
    </row>
    <row r="10" spans="1:8" x14ac:dyDescent="0.25">
      <c r="A10" s="38" t="s">
        <v>332</v>
      </c>
      <c r="B10" s="39"/>
      <c r="C10" s="38"/>
      <c r="D10" s="38"/>
      <c r="E10" s="39"/>
      <c r="F10" s="40">
        <v>10000</v>
      </c>
      <c r="G10" s="40">
        <v>10000</v>
      </c>
      <c r="H10" s="38"/>
    </row>
    <row r="11" spans="1:8" x14ac:dyDescent="0.25">
      <c r="B11" s="29"/>
      <c r="E11" s="29"/>
      <c r="F11" s="35"/>
      <c r="G11" s="35"/>
    </row>
    <row r="12" spans="1:8" x14ac:dyDescent="0.25">
      <c r="A12" s="38" t="s">
        <v>333</v>
      </c>
      <c r="B12" s="38"/>
      <c r="C12" s="38"/>
      <c r="D12" s="38"/>
      <c r="E12" s="38"/>
      <c r="F12" s="38"/>
      <c r="G12" s="38"/>
      <c r="H12" s="38"/>
    </row>
    <row r="13" spans="1:8" x14ac:dyDescent="0.25">
      <c r="A13" t="s">
        <v>325</v>
      </c>
      <c r="B13" s="29" t="s">
        <v>326</v>
      </c>
      <c r="C13" t="s">
        <v>327</v>
      </c>
      <c r="D13" t="s">
        <v>334</v>
      </c>
      <c r="E13" s="29"/>
      <c r="F13" s="35">
        <v>10000</v>
      </c>
      <c r="G13" s="35">
        <v>10000</v>
      </c>
    </row>
    <row r="14" spans="1:8" x14ac:dyDescent="0.25">
      <c r="A14" s="38" t="s">
        <v>335</v>
      </c>
      <c r="B14" s="39"/>
      <c r="C14" s="38"/>
      <c r="D14" s="38"/>
      <c r="E14" s="39"/>
      <c r="F14" s="40">
        <v>10000</v>
      </c>
      <c r="G14" s="40">
        <v>10000</v>
      </c>
      <c r="H14" s="38"/>
    </row>
    <row r="15" spans="1:8" x14ac:dyDescent="0.25">
      <c r="B15" s="29"/>
      <c r="E15" s="29"/>
      <c r="F15" s="35"/>
      <c r="G15" s="35"/>
    </row>
    <row r="16" spans="1:8" x14ac:dyDescent="0.25">
      <c r="A16" s="38" t="s">
        <v>336</v>
      </c>
      <c r="B16" s="38"/>
      <c r="C16" s="38"/>
      <c r="D16" s="38"/>
      <c r="E16" s="38"/>
      <c r="F16" s="38"/>
      <c r="G16" s="38"/>
      <c r="H16" s="38"/>
    </row>
    <row r="17" spans="1:8" x14ac:dyDescent="0.25">
      <c r="A17" t="s">
        <v>173</v>
      </c>
      <c r="B17" s="29" t="s">
        <v>172</v>
      </c>
      <c r="C17" t="s">
        <v>174</v>
      </c>
      <c r="E17" s="29"/>
      <c r="F17" s="35">
        <v>-6400</v>
      </c>
      <c r="G17" s="35">
        <v>-1700</v>
      </c>
    </row>
    <row r="18" spans="1:8" x14ac:dyDescent="0.25">
      <c r="A18" s="38" t="s">
        <v>337</v>
      </c>
      <c r="B18" s="39"/>
      <c r="C18" s="38"/>
      <c r="D18" s="38"/>
      <c r="E18" s="39"/>
      <c r="F18" s="40">
        <v>-6400</v>
      </c>
      <c r="G18" s="40">
        <v>-1700</v>
      </c>
      <c r="H18" s="38"/>
    </row>
    <row r="19" spans="1:8" x14ac:dyDescent="0.25">
      <c r="B19" s="29"/>
      <c r="E19" s="29"/>
      <c r="F19" s="35"/>
      <c r="G19" s="35"/>
    </row>
    <row r="20" spans="1:8" x14ac:dyDescent="0.25">
      <c r="A20" s="38" t="s">
        <v>338</v>
      </c>
      <c r="B20" s="38"/>
      <c r="C20" s="38"/>
      <c r="D20" s="38"/>
      <c r="E20" s="38"/>
      <c r="F20" s="38"/>
      <c r="G20" s="38"/>
      <c r="H20" s="38"/>
    </row>
    <row r="21" spans="1:8" x14ac:dyDescent="0.25">
      <c r="A21" t="s">
        <v>46</v>
      </c>
      <c r="B21" s="29" t="s">
        <v>171</v>
      </c>
      <c r="C21" t="s">
        <v>48</v>
      </c>
      <c r="D21" t="s">
        <v>175</v>
      </c>
      <c r="E21" s="29" t="s">
        <v>172</v>
      </c>
      <c r="F21" s="35">
        <v>3400</v>
      </c>
      <c r="G21" s="35">
        <v>1700</v>
      </c>
    </row>
    <row r="22" spans="1:8" x14ac:dyDescent="0.25">
      <c r="A22" t="s">
        <v>282</v>
      </c>
      <c r="B22" s="29" t="s">
        <v>329</v>
      </c>
      <c r="C22" t="s">
        <v>283</v>
      </c>
      <c r="D22" t="s">
        <v>339</v>
      </c>
      <c r="E22" s="29" t="s">
        <v>331</v>
      </c>
      <c r="F22" s="35">
        <v>1000</v>
      </c>
      <c r="G22" s="35">
        <v>1000</v>
      </c>
    </row>
    <row r="23" spans="1:8" x14ac:dyDescent="0.25">
      <c r="A23" s="38" t="s">
        <v>340</v>
      </c>
      <c r="B23" s="39"/>
      <c r="C23" s="38"/>
      <c r="D23" s="38"/>
      <c r="E23" s="39"/>
      <c r="F23" s="40">
        <v>4400</v>
      </c>
      <c r="G23" s="40">
        <v>2700</v>
      </c>
      <c r="H23" s="38"/>
    </row>
    <row r="24" spans="1:8" x14ac:dyDescent="0.25">
      <c r="B24" s="29"/>
      <c r="E24" s="29"/>
      <c r="F24" s="35"/>
      <c r="G24" s="35"/>
    </row>
    <row r="25" spans="1:8" x14ac:dyDescent="0.25">
      <c r="A25" s="38" t="s">
        <v>341</v>
      </c>
      <c r="B25" s="39"/>
      <c r="C25" s="38"/>
      <c r="D25" s="38"/>
      <c r="E25" s="39"/>
      <c r="F25" s="40">
        <v>18000</v>
      </c>
      <c r="G25" s="40">
        <v>21000</v>
      </c>
      <c r="H25" s="38"/>
    </row>
    <row r="26" spans="1:8" x14ac:dyDescent="0.25">
      <c r="B26" s="29"/>
      <c r="E26" s="29"/>
      <c r="F26" s="35"/>
      <c r="G26" s="35"/>
    </row>
    <row r="27" spans="1:8" x14ac:dyDescent="0.25">
      <c r="B27" s="29"/>
      <c r="E27" s="29"/>
      <c r="F27" s="35"/>
      <c r="G27" s="35"/>
    </row>
    <row r="28" spans="1:8" x14ac:dyDescent="0.25">
      <c r="A28" s="38"/>
      <c r="B28" s="39"/>
      <c r="C28" s="38"/>
      <c r="D28" s="38"/>
      <c r="E28" s="39"/>
      <c r="F28" s="40"/>
      <c r="G28" s="40"/>
    </row>
    <row r="29" spans="1:8" x14ac:dyDescent="0.25">
      <c r="A29" s="30"/>
      <c r="B29" s="31"/>
      <c r="C29" s="31"/>
      <c r="D29" s="30"/>
      <c r="E29" s="30"/>
      <c r="F29" s="30"/>
      <c r="G29" s="30"/>
    </row>
    <row r="30" spans="1:8" x14ac:dyDescent="0.25">
      <c r="A30" s="38"/>
      <c r="B30" s="38"/>
      <c r="C30" s="38"/>
      <c r="D30" s="38"/>
      <c r="E30" s="38"/>
      <c r="F30" s="38"/>
      <c r="G30" s="38"/>
    </row>
    <row r="31" spans="1:8" x14ac:dyDescent="0.25">
      <c r="B31" s="29"/>
      <c r="F31" s="35"/>
      <c r="G31" s="35"/>
    </row>
    <row r="32" spans="1:8" x14ac:dyDescent="0.25">
      <c r="A32" s="38"/>
      <c r="B32" s="39"/>
      <c r="C32" s="38"/>
      <c r="D32" s="38"/>
      <c r="E32" s="39"/>
      <c r="F32" s="40"/>
      <c r="G32" s="40"/>
    </row>
    <row r="33" spans="1:7" x14ac:dyDescent="0.25">
      <c r="A33" s="30"/>
      <c r="B33" s="31"/>
      <c r="C33" s="31"/>
      <c r="D33" s="30"/>
      <c r="E33" s="30"/>
      <c r="F33" s="30"/>
      <c r="G33" s="30"/>
    </row>
    <row r="34" spans="1:7" x14ac:dyDescent="0.25">
      <c r="A34" s="38"/>
      <c r="B34" s="38"/>
      <c r="C34" s="38"/>
      <c r="D34" s="38"/>
      <c r="E34" s="38"/>
      <c r="F34" s="38"/>
      <c r="G34" s="38"/>
    </row>
    <row r="35" spans="1:7" x14ac:dyDescent="0.25">
      <c r="B35" s="29"/>
      <c r="E35" s="29"/>
      <c r="F35" s="35"/>
      <c r="G35" s="35"/>
    </row>
    <row r="36" spans="1:7" x14ac:dyDescent="0.25">
      <c r="B36" s="29"/>
      <c r="E36" s="29"/>
      <c r="F36" s="35"/>
      <c r="G36" s="35"/>
    </row>
    <row r="37" spans="1:7" x14ac:dyDescent="0.25">
      <c r="A37" s="38"/>
      <c r="B37" s="39"/>
      <c r="C37" s="38"/>
      <c r="D37" s="38"/>
      <c r="E37" s="39"/>
      <c r="F37" s="40"/>
      <c r="G37" s="40"/>
    </row>
    <row r="38" spans="1:7" x14ac:dyDescent="0.25">
      <c r="B38" s="29"/>
      <c r="C38" s="29"/>
    </row>
    <row r="39" spans="1:7" x14ac:dyDescent="0.25">
      <c r="A39" s="38"/>
      <c r="B39" s="38"/>
      <c r="C39" s="38"/>
      <c r="D39" s="38"/>
      <c r="E39" s="38"/>
      <c r="F39" s="38"/>
      <c r="G39" s="38"/>
    </row>
    <row r="40" spans="1:7" x14ac:dyDescent="0.25">
      <c r="B40" s="29"/>
      <c r="E40" s="29"/>
      <c r="F40" s="35"/>
      <c r="G40" s="35"/>
    </row>
    <row r="41" spans="1:7" x14ac:dyDescent="0.25">
      <c r="B41" s="29"/>
      <c r="E41" s="29"/>
      <c r="F41" s="35"/>
      <c r="G41" s="35"/>
    </row>
    <row r="42" spans="1:7" x14ac:dyDescent="0.25">
      <c r="A42" s="38"/>
      <c r="B42" s="39"/>
      <c r="C42" s="38"/>
      <c r="D42" s="38"/>
      <c r="E42" s="39"/>
      <c r="F42" s="40"/>
      <c r="G42" s="40"/>
    </row>
    <row r="43" spans="1:7" x14ac:dyDescent="0.25">
      <c r="A43" s="30"/>
      <c r="B43" s="31"/>
      <c r="C43" s="31"/>
      <c r="D43" s="30"/>
      <c r="E43" s="30"/>
      <c r="F43" s="30"/>
      <c r="G43" s="30"/>
    </row>
    <row r="44" spans="1:7" x14ac:dyDescent="0.25">
      <c r="A44" s="38"/>
      <c r="B44" s="38"/>
      <c r="C44" s="38"/>
      <c r="D44" s="38"/>
      <c r="E44" s="38"/>
      <c r="F44" s="38"/>
      <c r="G44" s="38"/>
    </row>
    <row r="45" spans="1:7" x14ac:dyDescent="0.25">
      <c r="B45" s="29"/>
      <c r="E45" s="29"/>
      <c r="F45" s="35"/>
      <c r="G45" s="35"/>
    </row>
    <row r="46" spans="1:7" x14ac:dyDescent="0.25">
      <c r="A46" s="38"/>
      <c r="B46" s="39"/>
      <c r="C46" s="38"/>
      <c r="D46" s="38"/>
      <c r="E46" s="39"/>
      <c r="F46" s="40"/>
      <c r="G46" s="40"/>
    </row>
    <row r="48" spans="1:7" x14ac:dyDescent="0.25">
      <c r="A48" s="38"/>
      <c r="B48" s="38"/>
      <c r="C48" s="38"/>
      <c r="D48" s="38"/>
      <c r="E48" s="38"/>
      <c r="F48" s="38"/>
      <c r="G48" s="38"/>
    </row>
    <row r="49" spans="1:7" x14ac:dyDescent="0.25">
      <c r="B49" s="29"/>
      <c r="E49" s="29"/>
      <c r="F49" s="35"/>
      <c r="G49" s="35"/>
    </row>
    <row r="50" spans="1:7" x14ac:dyDescent="0.25">
      <c r="A50" s="38"/>
      <c r="B50" s="39"/>
      <c r="C50" s="38"/>
      <c r="D50" s="38"/>
      <c r="E50" s="39"/>
      <c r="F50" s="40"/>
      <c r="G50" s="40"/>
    </row>
    <row r="52" spans="1:7" x14ac:dyDescent="0.25">
      <c r="A52" s="38"/>
      <c r="B52" s="39"/>
      <c r="C52" s="38"/>
      <c r="D52" s="38"/>
      <c r="E52" s="39"/>
      <c r="F52" s="40"/>
      <c r="G52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Resultat</vt:lpstr>
      <vt:lpstr>Resultat per budsjettpost</vt:lpstr>
      <vt:lpstr>Hovedbok 2025</vt:lpstr>
      <vt:lpstr>Balanse</vt:lpstr>
      <vt:lpstr>Åpne poster kunder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Therese Häger-Lindegaard</dc:creator>
  <cp:lastModifiedBy>Therese Häger-Lindegaard</cp:lastModifiedBy>
  <dcterms:created xsi:type="dcterms:W3CDTF">2025-04-22T07:09:20Z</dcterms:created>
  <dcterms:modified xsi:type="dcterms:W3CDTF">2026-01-22T12:35:36Z</dcterms:modified>
</cp:coreProperties>
</file>